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szgnDr8tBs0tfXk/Lqtwc2y/qfm5gz8sVa/0wZdByH8w5ncclTftEFROTWkpkCaq1OTY4OQ4G7E5Aj0aYtJAKQ==" workbookSaltValue="5MRVeXxTPsWi5GSLfMD2+g==" workbookSpinCount="100000" lockStructure="1"/>
  <bookViews>
    <workbookView xWindow="0" yWindow="0" windowWidth="22260" windowHeight="12645" activeTab="1"/>
  </bookViews>
  <sheets>
    <sheet name="INFO" sheetId="6" r:id="rId1"/>
    <sheet name="IRR" sheetId="3" r:id="rId2"/>
    <sheet name="XIRR" sheetId="4" r:id="rId3"/>
    <sheet name="Harmonogram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5" l="1"/>
  <c r="C4" i="5"/>
  <c r="E19" i="5"/>
  <c r="F19" i="5" s="1"/>
  <c r="C19" i="5"/>
  <c r="C20" i="5" s="1"/>
  <c r="C13" i="5"/>
  <c r="C11" i="5"/>
  <c r="C10" i="5"/>
  <c r="E44" i="5" s="1"/>
  <c r="F44" i="5" s="1"/>
  <c r="C9" i="5"/>
  <c r="F3" i="4"/>
  <c r="D27" i="4"/>
  <c r="E3" i="3"/>
  <c r="F3" i="3" s="1"/>
  <c r="C27" i="3"/>
  <c r="C15" i="5" l="1"/>
  <c r="E3" i="5" s="1"/>
  <c r="E4" i="5" s="1"/>
  <c r="D20" i="5"/>
  <c r="C14" i="5"/>
  <c r="F34" i="5" l="1"/>
  <c r="F24" i="5"/>
  <c r="F40" i="5"/>
  <c r="F30" i="5"/>
  <c r="F22" i="5"/>
  <c r="F43" i="5"/>
  <c r="F41" i="5"/>
  <c r="F39" i="5"/>
  <c r="F37" i="5"/>
  <c r="F35" i="5"/>
  <c r="F33" i="5"/>
  <c r="F31" i="5"/>
  <c r="F29" i="5"/>
  <c r="F27" i="5"/>
  <c r="F25" i="5"/>
  <c r="F23" i="5"/>
  <c r="F21" i="5"/>
  <c r="F38" i="5"/>
  <c r="F32" i="5"/>
  <c r="F26" i="5"/>
  <c r="F42" i="5"/>
  <c r="F36" i="5"/>
  <c r="F28" i="5"/>
  <c r="F20" i="5"/>
  <c r="E20" i="5" l="1"/>
  <c r="C21" i="5" s="1"/>
  <c r="B47" i="5"/>
  <c r="B48" i="5" s="1"/>
  <c r="D21" i="5" l="1"/>
  <c r="E21" i="5" s="1"/>
  <c r="C22" i="5" s="1"/>
  <c r="D22" i="5" l="1"/>
  <c r="E22" i="5" s="1"/>
  <c r="C23" i="5" s="1"/>
  <c r="D23" i="5" l="1"/>
  <c r="E23" i="5" s="1"/>
  <c r="C24" i="5" s="1"/>
  <c r="D24" i="5" l="1"/>
  <c r="E24" i="5" s="1"/>
  <c r="C25" i="5" s="1"/>
  <c r="D25" i="5" l="1"/>
  <c r="E25" i="5" s="1"/>
  <c r="C26" i="5" s="1"/>
  <c r="D26" i="5" l="1"/>
  <c r="E26" i="5" s="1"/>
  <c r="C27" i="5" s="1"/>
  <c r="D27" i="5" l="1"/>
  <c r="E27" i="5" s="1"/>
  <c r="C28" i="5" s="1"/>
  <c r="D28" i="5" l="1"/>
  <c r="E28" i="5" s="1"/>
  <c r="C29" i="5" s="1"/>
  <c r="D29" i="5" l="1"/>
  <c r="E29" i="5" s="1"/>
  <c r="C30" i="5" s="1"/>
  <c r="D30" i="5" l="1"/>
  <c r="E30" i="5" s="1"/>
  <c r="C31" i="5" s="1"/>
  <c r="D31" i="5" l="1"/>
  <c r="E31" i="5" s="1"/>
  <c r="C32" i="5" s="1"/>
  <c r="D32" i="5" l="1"/>
  <c r="E32" i="5" s="1"/>
  <c r="C33" i="5"/>
  <c r="D33" i="5" l="1"/>
  <c r="E33" i="5" s="1"/>
  <c r="C34" i="5" s="1"/>
  <c r="D34" i="5" l="1"/>
  <c r="E34" i="5" s="1"/>
  <c r="C35" i="5" s="1"/>
  <c r="D35" i="5" l="1"/>
  <c r="E35" i="5" s="1"/>
  <c r="C36" i="5" s="1"/>
  <c r="D36" i="5" l="1"/>
  <c r="E36" i="5" s="1"/>
  <c r="C37" i="5" s="1"/>
  <c r="D37" i="5" l="1"/>
  <c r="E37" i="5" s="1"/>
  <c r="C38" i="5" s="1"/>
  <c r="D38" i="5" l="1"/>
  <c r="E38" i="5" s="1"/>
  <c r="C39" i="5" s="1"/>
  <c r="D39" i="5" l="1"/>
  <c r="E39" i="5" s="1"/>
  <c r="C40" i="5" s="1"/>
  <c r="D40" i="5" l="1"/>
  <c r="E40" i="5" s="1"/>
  <c r="C41" i="5" s="1"/>
  <c r="D41" i="5" l="1"/>
  <c r="E41" i="5" s="1"/>
  <c r="C42" i="5" s="1"/>
  <c r="D42" i="5" l="1"/>
  <c r="E42" i="5" s="1"/>
  <c r="C43" i="5" s="1"/>
  <c r="D43" i="5" l="1"/>
  <c r="E43" i="5" s="1"/>
  <c r="C44" i="5" s="1"/>
</calcChain>
</file>

<file path=xl/sharedStrings.xml><?xml version="1.0" encoding="utf-8"?>
<sst xmlns="http://schemas.openxmlformats.org/spreadsheetml/2006/main" count="81" uniqueCount="53">
  <si>
    <t>Wartość środka trwałego minus opłata wstępna</t>
  </si>
  <si>
    <t>Ostatnia rata oraz wykup</t>
  </si>
  <si>
    <t>Rata nr 1</t>
  </si>
  <si>
    <t>Rata nr 2</t>
  </si>
  <si>
    <t>Rata nr 3</t>
  </si>
  <si>
    <t>Rata nr 4</t>
  </si>
  <si>
    <t>Rata nr 5</t>
  </si>
  <si>
    <t>Rata nr 6</t>
  </si>
  <si>
    <t>Rata nr 7</t>
  </si>
  <si>
    <t>Rata nr 8</t>
  </si>
  <si>
    <t>Rata nr 9</t>
  </si>
  <si>
    <t>Rata nr 10</t>
  </si>
  <si>
    <t>Rata nr 11</t>
  </si>
  <si>
    <t>Rata nr 12</t>
  </si>
  <si>
    <t>Rata nr 13</t>
  </si>
  <si>
    <t>Rata nr 14</t>
  </si>
  <si>
    <t>Rata nr 15</t>
  </si>
  <si>
    <t>Rata nr 16</t>
  </si>
  <si>
    <t>Rata nr 17</t>
  </si>
  <si>
    <t>Rata nr 18</t>
  </si>
  <si>
    <t>Rata nr 19</t>
  </si>
  <si>
    <t>Rata nr 20</t>
  </si>
  <si>
    <t>Rata nr 21</t>
  </si>
  <si>
    <t>Rata nr 22</t>
  </si>
  <si>
    <t>Rata nr 23</t>
  </si>
  <si>
    <t>Płatność</t>
  </si>
  <si>
    <t>Kwota</t>
  </si>
  <si>
    <t>IRR</t>
  </si>
  <si>
    <t>IRR - Rok</t>
  </si>
  <si>
    <t>Data</t>
  </si>
  <si>
    <t>XIRR</t>
  </si>
  <si>
    <t>Zmienna</t>
  </si>
  <si>
    <t>Wartość</t>
  </si>
  <si>
    <t>Całkowity koszt leasingu</t>
  </si>
  <si>
    <t>Opłata wstępna [%]</t>
  </si>
  <si>
    <t>Oprocentowanie roczne [%]</t>
  </si>
  <si>
    <t>Wartość wykupu [%]</t>
  </si>
  <si>
    <t>Cena pojazdu</t>
  </si>
  <si>
    <t>Kapitalizacja (liczba rat w roku)</t>
  </si>
  <si>
    <t>Lata</t>
  </si>
  <si>
    <t>Ilość rat</t>
  </si>
  <si>
    <t>Wartość wykupu [zł]</t>
  </si>
  <si>
    <t>Opłata wstępna [zł]</t>
  </si>
  <si>
    <t>Oprocentowanie okresowe [%]</t>
  </si>
  <si>
    <t>Wartość przedmiotu leasingu po odjęciu opłat wstępnych</t>
  </si>
  <si>
    <t>Funkcja PMT</t>
  </si>
  <si>
    <t>Okres</t>
  </si>
  <si>
    <t>Kwota do spłaty</t>
  </si>
  <si>
    <t>Część odsetkowa</t>
  </si>
  <si>
    <t>Część kapitałowa</t>
  </si>
  <si>
    <t>Rata</t>
  </si>
  <si>
    <t>Opłata wstępna</t>
  </si>
  <si>
    <t>Wykup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</si>
</sst>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0.0%"/>
    <numFmt numFmtId="167" formatCode="_-* #,##0.00\ [$zł-415]_-;\-* #,##0.00\ [$zł-415]_-;_-* &quot;-&quot;??\ [$zł-415]_-;_-@_-"/>
    <numFmt numFmtId="168" formatCode="#,##0.00\ &quot;zł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</fills>
  <borders count="3">
    <border>
      <left/>
      <right/>
      <top/>
      <bottom/>
      <diagonal/>
    </border>
    <border>
      <left/>
      <right/>
      <top style="double">
        <color theme="9" tint="-0.499984740745262"/>
      </top>
      <bottom/>
      <diagonal/>
    </border>
    <border>
      <left/>
      <right/>
      <top style="thin">
        <color theme="9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44" fontId="3" fillId="0" borderId="1" xfId="1" applyFont="1" applyFill="1" applyBorder="1" applyAlignment="1" applyProtection="1">
      <alignment horizontal="center" vertical="center"/>
    </xf>
    <xf numFmtId="167" fontId="0" fillId="0" borderId="0" xfId="0" applyNumberFormat="1"/>
    <xf numFmtId="0" fontId="4" fillId="0" borderId="2" xfId="0" applyFont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9" fontId="3" fillId="2" borderId="2" xfId="2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9" fontId="3" fillId="0" borderId="0" xfId="2" applyFont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9" fontId="3" fillId="2" borderId="0" xfId="2" applyFont="1" applyFill="1" applyAlignment="1" applyProtection="1">
      <alignment horizontal="center" vertical="center"/>
    </xf>
    <xf numFmtId="168" fontId="3" fillId="0" borderId="0" xfId="0" applyNumberFormat="1" applyFont="1" applyAlignment="1" applyProtection="1">
      <alignment horizontal="center" vertical="center"/>
    </xf>
    <xf numFmtId="0" fontId="3" fillId="2" borderId="0" xfId="2" applyNumberFormat="1" applyFont="1" applyFill="1" applyAlignment="1" applyProtection="1">
      <alignment horizontal="center" vertical="center"/>
    </xf>
    <xf numFmtId="0" fontId="3" fillId="0" borderId="0" xfId="0" applyNumberFormat="1" applyFont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168" fontId="3" fillId="2" borderId="2" xfId="2" applyNumberFormat="1" applyFont="1" applyFill="1" applyBorder="1" applyAlignment="1" applyProtection="1">
      <alignment horizontal="center" vertical="center"/>
    </xf>
    <xf numFmtId="168" fontId="3" fillId="0" borderId="0" xfId="2" applyNumberFormat="1" applyFont="1" applyAlignment="1" applyProtection="1">
      <alignment horizontal="center" vertical="center"/>
    </xf>
    <xf numFmtId="168" fontId="3" fillId="2" borderId="0" xfId="2" applyNumberFormat="1" applyFont="1" applyFill="1" applyAlignment="1" applyProtection="1">
      <alignment horizontal="center" vertical="center"/>
    </xf>
    <xf numFmtId="164" fontId="3" fillId="2" borderId="2" xfId="2" applyNumberFormat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 wrapText="1"/>
    </xf>
    <xf numFmtId="14" fontId="3" fillId="2" borderId="2" xfId="0" applyNumberFormat="1" applyFont="1" applyFill="1" applyBorder="1" applyAlignment="1" applyProtection="1">
      <alignment horizontal="center" vertical="center" wrapText="1"/>
    </xf>
    <xf numFmtId="14" fontId="3" fillId="0" borderId="0" xfId="0" applyNumberFormat="1" applyFont="1" applyAlignment="1" applyProtection="1">
      <alignment horizontal="center" vertical="center"/>
    </xf>
    <xf numFmtId="14" fontId="3" fillId="2" borderId="0" xfId="0" applyNumberFormat="1" applyFont="1" applyFill="1" applyAlignment="1" applyProtection="1">
      <alignment horizontal="center" vertical="center"/>
    </xf>
    <xf numFmtId="14" fontId="3" fillId="2" borderId="0" xfId="0" applyNumberFormat="1" applyFont="1" applyFill="1" applyAlignment="1" applyProtection="1">
      <alignment horizontal="center" vertical="center" wrapText="1"/>
    </xf>
    <xf numFmtId="0" fontId="0" fillId="0" borderId="0" xfId="0" applyProtection="1"/>
    <xf numFmtId="10" fontId="3" fillId="0" borderId="0" xfId="2" applyNumberFormat="1" applyFont="1" applyAlignment="1" applyProtection="1">
      <alignment horizontal="center" vertical="center"/>
    </xf>
    <xf numFmtId="44" fontId="3" fillId="2" borderId="0" xfId="1" applyFont="1" applyFill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8" fontId="3" fillId="2" borderId="0" xfId="1" applyNumberFormat="1" applyFont="1" applyFill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" fillId="0" borderId="0" xfId="3"/>
  </cellXfs>
  <cellStyles count="4">
    <cellStyle name="Currency" xfId="1" builtin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4</xdr:row>
      <xdr:rowOff>123825</xdr:rowOff>
    </xdr:from>
    <xdr:to>
      <xdr:col>7</xdr:col>
      <xdr:colOff>95250</xdr:colOff>
      <xdr:row>6</xdr:row>
      <xdr:rowOff>114300</xdr:rowOff>
    </xdr:to>
    <xdr:sp macro="" textlink="">
      <xdr:nvSpPr>
        <xdr:cNvPr id="2" name="TextBox 38"/>
        <xdr:cNvSpPr txBox="1"/>
      </xdr:nvSpPr>
      <xdr:spPr>
        <a:xfrm>
          <a:off x="990600" y="885825"/>
          <a:ext cx="3371850" cy="371475"/>
        </a:xfrm>
        <a:prstGeom prst="rect">
          <a:avLst/>
        </a:prstGeom>
        <a:noFill/>
        <a:ln w="12700" cap="rnd">
          <a:noFill/>
        </a:ln>
      </xdr:spPr>
      <xdr:style>
        <a:lnRef idx="2">
          <a:schemeClr val="accent2"/>
        </a:lnRef>
        <a:fillRef idx="1003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n-US" sz="1600" b="0" cap="none" spc="0" baseline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Plik pochodzi z serwisu econopedia.pl</a:t>
          </a:r>
        </a:p>
        <a:p>
          <a:pPr algn="just"/>
          <a:endParaRPr lang="en-US" sz="1600" b="0" cap="none" spc="0" baseline="0">
            <a:ln w="0"/>
            <a:solidFill>
              <a:schemeClr val="accent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  <a:p>
          <a:pPr algn="just"/>
          <a:endParaRPr lang="en-US" sz="1600" b="0" cap="none" spc="0">
            <a:ln w="0"/>
            <a:solidFill>
              <a:schemeClr val="accent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1</xdr:col>
      <xdr:colOff>1694835</xdr:colOff>
      <xdr:row>13</xdr:row>
      <xdr:rowOff>1042506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" y="2695575"/>
          <a:ext cx="1694835" cy="10425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showGridLines="0" workbookViewId="0">
      <selection activeCell="D40" sqref="D40"/>
    </sheetView>
  </sheetViews>
  <sheetFormatPr defaultRowHeight="15" x14ac:dyDescent="0.25"/>
  <cols>
    <col min="1" max="16384" width="9.140625" style="31"/>
  </cols>
  <sheetData/>
  <sheetProtection algorithmName="SHA-512" hashValue="/eX0xEVkPvgOgqKYV1tR6yzpVOpfhJNSaviazEtPBeViavgFfKyyrRVWEA7Bu68t6pFCJ9E9E0HIlefi7+kWMQ==" saltValue="QGKfFrK+IZQmioUUuic8XQ==" spinCount="100000" sheet="1" objects="1" scenarios="1" select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2:F27"/>
  <sheetViews>
    <sheetView showGridLines="0" tabSelected="1" workbookViewId="0">
      <selection activeCell="D20" sqref="D20"/>
    </sheetView>
  </sheetViews>
  <sheetFormatPr defaultRowHeight="15" x14ac:dyDescent="0.25"/>
  <cols>
    <col min="1" max="1" width="7.42578125" customWidth="1"/>
    <col min="2" max="2" width="23.140625" bestFit="1" customWidth="1"/>
    <col min="3" max="3" width="11.5703125" style="2" bestFit="1" customWidth="1"/>
    <col min="4" max="4" width="9.5703125" customWidth="1"/>
    <col min="5" max="5" width="5.140625" bestFit="1" customWidth="1"/>
    <col min="6" max="6" width="8.7109375" bestFit="1" customWidth="1"/>
    <col min="7" max="7" width="6.42578125" customWidth="1"/>
  </cols>
  <sheetData>
    <row r="2" spans="2:6" x14ac:dyDescent="0.25">
      <c r="B2" s="3" t="s">
        <v>25</v>
      </c>
      <c r="C2" s="3" t="s">
        <v>26</v>
      </c>
      <c r="E2" s="3" t="s">
        <v>27</v>
      </c>
      <c r="F2" s="3" t="s">
        <v>28</v>
      </c>
    </row>
    <row r="3" spans="2:6" ht="46.5" customHeight="1" x14ac:dyDescent="0.25">
      <c r="B3" s="13" t="s">
        <v>0</v>
      </c>
      <c r="C3" s="14">
        <v>-54000</v>
      </c>
      <c r="E3" s="17">
        <f>IRR(C3:C27)</f>
        <v>1.0000000000000453E-2</v>
      </c>
      <c r="F3" s="17">
        <f>E3*12</f>
        <v>0.12000000000000544</v>
      </c>
    </row>
    <row r="4" spans="2:6" x14ac:dyDescent="0.25">
      <c r="B4" s="6" t="s">
        <v>2</v>
      </c>
      <c r="C4" s="15">
        <v>2519.7234167223301</v>
      </c>
    </row>
    <row r="5" spans="2:6" x14ac:dyDescent="0.25">
      <c r="B5" s="8" t="s">
        <v>3</v>
      </c>
      <c r="C5" s="16">
        <v>2519.7234167223323</v>
      </c>
    </row>
    <row r="6" spans="2:6" x14ac:dyDescent="0.25">
      <c r="B6" s="6" t="s">
        <v>4</v>
      </c>
      <c r="C6" s="10">
        <v>2519.7234167223323</v>
      </c>
    </row>
    <row r="7" spans="2:6" x14ac:dyDescent="0.25">
      <c r="B7" s="8" t="s">
        <v>5</v>
      </c>
      <c r="C7" s="16">
        <v>2519.7234167223323</v>
      </c>
    </row>
    <row r="8" spans="2:6" x14ac:dyDescent="0.25">
      <c r="B8" s="6" t="s">
        <v>6</v>
      </c>
      <c r="C8" s="10">
        <v>2519.7234167223323</v>
      </c>
    </row>
    <row r="9" spans="2:6" x14ac:dyDescent="0.25">
      <c r="B9" s="8" t="s">
        <v>7</v>
      </c>
      <c r="C9" s="16">
        <v>2519.7234167223323</v>
      </c>
    </row>
    <row r="10" spans="2:6" x14ac:dyDescent="0.25">
      <c r="B10" s="6" t="s">
        <v>8</v>
      </c>
      <c r="C10" s="10">
        <v>2519.7234167223323</v>
      </c>
    </row>
    <row r="11" spans="2:6" x14ac:dyDescent="0.25">
      <c r="B11" s="8" t="s">
        <v>9</v>
      </c>
      <c r="C11" s="16">
        <v>2519.7234167223323</v>
      </c>
    </row>
    <row r="12" spans="2:6" x14ac:dyDescent="0.25">
      <c r="B12" s="6" t="s">
        <v>10</v>
      </c>
      <c r="C12" s="10">
        <v>2519.7234167223323</v>
      </c>
    </row>
    <row r="13" spans="2:6" x14ac:dyDescent="0.25">
      <c r="B13" s="8" t="s">
        <v>11</v>
      </c>
      <c r="C13" s="16">
        <v>2519.7234167223323</v>
      </c>
    </row>
    <row r="14" spans="2:6" x14ac:dyDescent="0.25">
      <c r="B14" s="6" t="s">
        <v>12</v>
      </c>
      <c r="C14" s="10">
        <v>2519.7234167223323</v>
      </c>
    </row>
    <row r="15" spans="2:6" x14ac:dyDescent="0.25">
      <c r="B15" s="8" t="s">
        <v>13</v>
      </c>
      <c r="C15" s="16">
        <v>2519.7234167223323</v>
      </c>
    </row>
    <row r="16" spans="2:6" x14ac:dyDescent="0.25">
      <c r="B16" s="6" t="s">
        <v>14</v>
      </c>
      <c r="C16" s="10">
        <v>2519.7234167223323</v>
      </c>
    </row>
    <row r="17" spans="2:3" x14ac:dyDescent="0.25">
      <c r="B17" s="8" t="s">
        <v>15</v>
      </c>
      <c r="C17" s="16">
        <v>2519.7234167223323</v>
      </c>
    </row>
    <row r="18" spans="2:3" x14ac:dyDescent="0.25">
      <c r="B18" s="6" t="s">
        <v>16</v>
      </c>
      <c r="C18" s="10">
        <v>2519.7234167223323</v>
      </c>
    </row>
    <row r="19" spans="2:3" x14ac:dyDescent="0.25">
      <c r="B19" s="8" t="s">
        <v>17</v>
      </c>
      <c r="C19" s="16">
        <v>2519.7234167223323</v>
      </c>
    </row>
    <row r="20" spans="2:3" x14ac:dyDescent="0.25">
      <c r="B20" s="6" t="s">
        <v>18</v>
      </c>
      <c r="C20" s="10">
        <v>2519.7234167223323</v>
      </c>
    </row>
    <row r="21" spans="2:3" x14ac:dyDescent="0.25">
      <c r="B21" s="8" t="s">
        <v>19</v>
      </c>
      <c r="C21" s="16">
        <v>2519.7234167223323</v>
      </c>
    </row>
    <row r="22" spans="2:3" x14ac:dyDescent="0.25">
      <c r="B22" s="6" t="s">
        <v>20</v>
      </c>
      <c r="C22" s="10">
        <v>2519.7234167223323</v>
      </c>
    </row>
    <row r="23" spans="2:3" x14ac:dyDescent="0.25">
      <c r="B23" s="8" t="s">
        <v>21</v>
      </c>
      <c r="C23" s="16">
        <v>2519.7234167223323</v>
      </c>
    </row>
    <row r="24" spans="2:3" x14ac:dyDescent="0.25">
      <c r="B24" s="6" t="s">
        <v>22</v>
      </c>
      <c r="C24" s="10">
        <v>2519.7234167223323</v>
      </c>
    </row>
    <row r="25" spans="2:3" x14ac:dyDescent="0.25">
      <c r="B25" s="8" t="s">
        <v>23</v>
      </c>
      <c r="C25" s="16">
        <v>2519.7234167223323</v>
      </c>
    </row>
    <row r="26" spans="2:3" x14ac:dyDescent="0.25">
      <c r="B26" s="6" t="s">
        <v>24</v>
      </c>
      <c r="C26" s="10">
        <v>2519.7234167223323</v>
      </c>
    </row>
    <row r="27" spans="2:3" ht="29.25" customHeight="1" x14ac:dyDescent="0.25">
      <c r="B27" s="18" t="s">
        <v>1</v>
      </c>
      <c r="C27" s="16">
        <f>2519.72341672233+600</f>
        <v>3119.7234167223301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F27"/>
  <sheetViews>
    <sheetView showGridLines="0" workbookViewId="0">
      <selection activeCell="G13" sqref="G13"/>
    </sheetView>
  </sheetViews>
  <sheetFormatPr defaultRowHeight="15" x14ac:dyDescent="0.25"/>
  <cols>
    <col min="1" max="1" width="11" customWidth="1"/>
    <col min="2" max="2" width="10.42578125" bestFit="1" customWidth="1"/>
    <col min="3" max="3" width="23.140625" bestFit="1" customWidth="1"/>
    <col min="4" max="4" width="11.5703125" style="2" bestFit="1" customWidth="1"/>
    <col min="5" max="5" width="11" customWidth="1"/>
    <col min="6" max="6" width="6.140625" bestFit="1" customWidth="1"/>
    <col min="7" max="7" width="11" customWidth="1"/>
  </cols>
  <sheetData>
    <row r="2" spans="2:6" x14ac:dyDescent="0.25">
      <c r="B2" s="3" t="s">
        <v>29</v>
      </c>
      <c r="C2" s="3" t="s">
        <v>25</v>
      </c>
      <c r="D2" s="3" t="s">
        <v>26</v>
      </c>
      <c r="F2" s="3" t="s">
        <v>30</v>
      </c>
    </row>
    <row r="3" spans="2:6" ht="46.5" customHeight="1" x14ac:dyDescent="0.25">
      <c r="B3" s="19">
        <v>39448</v>
      </c>
      <c r="C3" s="13" t="s">
        <v>0</v>
      </c>
      <c r="D3" s="14">
        <v>-54000</v>
      </c>
      <c r="F3" s="17">
        <f>XIRR(D3:D27,B3:B27)</f>
        <v>0.12713177800178527</v>
      </c>
    </row>
    <row r="4" spans="2:6" x14ac:dyDescent="0.25">
      <c r="B4" s="20">
        <v>39478</v>
      </c>
      <c r="C4" s="6" t="s">
        <v>2</v>
      </c>
      <c r="D4" s="15">
        <v>2519.7234167223301</v>
      </c>
    </row>
    <row r="5" spans="2:6" x14ac:dyDescent="0.25">
      <c r="B5" s="21">
        <v>39507</v>
      </c>
      <c r="C5" s="8" t="s">
        <v>3</v>
      </c>
      <c r="D5" s="16">
        <v>2519.7234167223323</v>
      </c>
    </row>
    <row r="6" spans="2:6" x14ac:dyDescent="0.25">
      <c r="B6" s="20">
        <v>39538</v>
      </c>
      <c r="C6" s="6" t="s">
        <v>4</v>
      </c>
      <c r="D6" s="10">
        <v>2519.7234167223323</v>
      </c>
    </row>
    <row r="7" spans="2:6" x14ac:dyDescent="0.25">
      <c r="B7" s="21">
        <v>39568</v>
      </c>
      <c r="C7" s="8" t="s">
        <v>5</v>
      </c>
      <c r="D7" s="16">
        <v>2519.7234167223323</v>
      </c>
    </row>
    <row r="8" spans="2:6" x14ac:dyDescent="0.25">
      <c r="B8" s="20">
        <v>39599</v>
      </c>
      <c r="C8" s="6" t="s">
        <v>6</v>
      </c>
      <c r="D8" s="10">
        <v>2519.7234167223323</v>
      </c>
    </row>
    <row r="9" spans="2:6" x14ac:dyDescent="0.25">
      <c r="B9" s="21">
        <v>39629</v>
      </c>
      <c r="C9" s="8" t="s">
        <v>7</v>
      </c>
      <c r="D9" s="16">
        <v>2519.7234167223323</v>
      </c>
    </row>
    <row r="10" spans="2:6" x14ac:dyDescent="0.25">
      <c r="B10" s="20">
        <v>39660</v>
      </c>
      <c r="C10" s="6" t="s">
        <v>8</v>
      </c>
      <c r="D10" s="10">
        <v>2519.7234167223323</v>
      </c>
    </row>
    <row r="11" spans="2:6" x14ac:dyDescent="0.25">
      <c r="B11" s="21">
        <v>39691</v>
      </c>
      <c r="C11" s="8" t="s">
        <v>9</v>
      </c>
      <c r="D11" s="16">
        <v>2519.7234167223323</v>
      </c>
    </row>
    <row r="12" spans="2:6" x14ac:dyDescent="0.25">
      <c r="B12" s="20">
        <v>39721</v>
      </c>
      <c r="C12" s="6" t="s">
        <v>10</v>
      </c>
      <c r="D12" s="10">
        <v>2519.7234167223323</v>
      </c>
    </row>
    <row r="13" spans="2:6" x14ac:dyDescent="0.25">
      <c r="B13" s="21">
        <v>39752</v>
      </c>
      <c r="C13" s="8" t="s">
        <v>11</v>
      </c>
      <c r="D13" s="16">
        <v>2519.7234167223323</v>
      </c>
    </row>
    <row r="14" spans="2:6" x14ac:dyDescent="0.25">
      <c r="B14" s="20">
        <v>39782</v>
      </c>
      <c r="C14" s="6" t="s">
        <v>12</v>
      </c>
      <c r="D14" s="10">
        <v>2519.7234167223323</v>
      </c>
    </row>
    <row r="15" spans="2:6" x14ac:dyDescent="0.25">
      <c r="B15" s="21">
        <v>39813</v>
      </c>
      <c r="C15" s="8" t="s">
        <v>13</v>
      </c>
      <c r="D15" s="16">
        <v>2519.7234167223323</v>
      </c>
    </row>
    <row r="16" spans="2:6" x14ac:dyDescent="0.25">
      <c r="B16" s="20">
        <v>39844</v>
      </c>
      <c r="C16" s="6" t="s">
        <v>14</v>
      </c>
      <c r="D16" s="10">
        <v>2519.7234167223323</v>
      </c>
    </row>
    <row r="17" spans="2:4" x14ac:dyDescent="0.25">
      <c r="B17" s="21">
        <v>39872</v>
      </c>
      <c r="C17" s="8" t="s">
        <v>15</v>
      </c>
      <c r="D17" s="16">
        <v>2519.7234167223323</v>
      </c>
    </row>
    <row r="18" spans="2:4" x14ac:dyDescent="0.25">
      <c r="B18" s="20">
        <v>39903</v>
      </c>
      <c r="C18" s="6" t="s">
        <v>16</v>
      </c>
      <c r="D18" s="10">
        <v>2519.7234167223323</v>
      </c>
    </row>
    <row r="19" spans="2:4" x14ac:dyDescent="0.25">
      <c r="B19" s="21">
        <v>39933</v>
      </c>
      <c r="C19" s="8" t="s">
        <v>17</v>
      </c>
      <c r="D19" s="16">
        <v>2519.7234167223323</v>
      </c>
    </row>
    <row r="20" spans="2:4" x14ac:dyDescent="0.25">
      <c r="B20" s="20">
        <v>39964</v>
      </c>
      <c r="C20" s="6" t="s">
        <v>18</v>
      </c>
      <c r="D20" s="10">
        <v>2519.7234167223323</v>
      </c>
    </row>
    <row r="21" spans="2:4" x14ac:dyDescent="0.25">
      <c r="B21" s="21">
        <v>39994</v>
      </c>
      <c r="C21" s="8" t="s">
        <v>19</v>
      </c>
      <c r="D21" s="16">
        <v>2519.7234167223323</v>
      </c>
    </row>
    <row r="22" spans="2:4" x14ac:dyDescent="0.25">
      <c r="B22" s="20">
        <v>40025</v>
      </c>
      <c r="C22" s="6" t="s">
        <v>20</v>
      </c>
      <c r="D22" s="10">
        <v>2519.7234167223323</v>
      </c>
    </row>
    <row r="23" spans="2:4" x14ac:dyDescent="0.25">
      <c r="B23" s="21">
        <v>40056</v>
      </c>
      <c r="C23" s="8" t="s">
        <v>21</v>
      </c>
      <c r="D23" s="16">
        <v>2519.7234167223323</v>
      </c>
    </row>
    <row r="24" spans="2:4" x14ac:dyDescent="0.25">
      <c r="B24" s="20">
        <v>40086</v>
      </c>
      <c r="C24" s="6" t="s">
        <v>22</v>
      </c>
      <c r="D24" s="10">
        <v>2519.7234167223323</v>
      </c>
    </row>
    <row r="25" spans="2:4" x14ac:dyDescent="0.25">
      <c r="B25" s="21">
        <v>40117</v>
      </c>
      <c r="C25" s="8" t="s">
        <v>23</v>
      </c>
      <c r="D25" s="16">
        <v>2519.7234167223323</v>
      </c>
    </row>
    <row r="26" spans="2:4" x14ac:dyDescent="0.25">
      <c r="B26" s="20">
        <v>40147</v>
      </c>
      <c r="C26" s="6" t="s">
        <v>24</v>
      </c>
      <c r="D26" s="10">
        <v>2519.7234167223323</v>
      </c>
    </row>
    <row r="27" spans="2:4" ht="29.25" customHeight="1" x14ac:dyDescent="0.25">
      <c r="B27" s="22">
        <v>40178</v>
      </c>
      <c r="C27" s="18" t="s">
        <v>1</v>
      </c>
      <c r="D27" s="16">
        <f>2519.72341672233+600</f>
        <v>3119.7234167223301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F48"/>
  <sheetViews>
    <sheetView showGridLines="0" workbookViewId="0">
      <selection activeCell="C12" sqref="C12"/>
    </sheetView>
  </sheetViews>
  <sheetFormatPr defaultRowHeight="15" x14ac:dyDescent="0.25"/>
  <cols>
    <col min="1" max="1" width="10" style="23" customWidth="1"/>
    <col min="2" max="2" width="34.140625" style="23" customWidth="1"/>
    <col min="3" max="3" width="14.42578125" style="23" customWidth="1"/>
    <col min="4" max="4" width="15.5703125" style="23" customWidth="1"/>
    <col min="5" max="5" width="26.140625" style="23" customWidth="1"/>
    <col min="6" max="6" width="9.85546875" style="23" bestFit="1" customWidth="1"/>
    <col min="7" max="7" width="10.7109375" style="23" customWidth="1"/>
    <col min="8" max="8" width="15" style="23" bestFit="1" customWidth="1"/>
    <col min="9" max="9" width="13.85546875" style="23" bestFit="1" customWidth="1"/>
    <col min="10" max="16384" width="9.140625" style="23"/>
  </cols>
  <sheetData>
    <row r="2" spans="2:5" x14ac:dyDescent="0.25">
      <c r="B2" s="3" t="s">
        <v>31</v>
      </c>
      <c r="C2" s="3" t="s">
        <v>32</v>
      </c>
      <c r="E2" s="3" t="s">
        <v>33</v>
      </c>
    </row>
    <row r="3" spans="2:5" x14ac:dyDescent="0.25">
      <c r="B3" s="4" t="s">
        <v>34</v>
      </c>
      <c r="C3" s="5">
        <v>0.1</v>
      </c>
      <c r="E3" s="14">
        <f>C15*C9+C10+C11</f>
        <v>67073.362001336383</v>
      </c>
    </row>
    <row r="4" spans="2:5" x14ac:dyDescent="0.25">
      <c r="B4" s="6" t="s">
        <v>35</v>
      </c>
      <c r="C4" s="7">
        <f>IRR!F3</f>
        <v>0.12000000000000544</v>
      </c>
      <c r="E4" s="24">
        <f>E3/C6</f>
        <v>1.1178893666889398</v>
      </c>
    </row>
    <row r="5" spans="2:5" x14ac:dyDescent="0.25">
      <c r="B5" s="8" t="s">
        <v>36</v>
      </c>
      <c r="C5" s="9">
        <v>0.01</v>
      </c>
    </row>
    <row r="6" spans="2:5" x14ac:dyDescent="0.25">
      <c r="B6" s="6" t="s">
        <v>37</v>
      </c>
      <c r="C6" s="10">
        <v>60000</v>
      </c>
    </row>
    <row r="7" spans="2:5" x14ac:dyDescent="0.25">
      <c r="B7" s="8" t="s">
        <v>38</v>
      </c>
      <c r="C7" s="11">
        <v>12</v>
      </c>
    </row>
    <row r="8" spans="2:5" x14ac:dyDescent="0.25">
      <c r="B8" s="6" t="s">
        <v>39</v>
      </c>
      <c r="C8" s="12">
        <v>2</v>
      </c>
    </row>
    <row r="9" spans="2:5" x14ac:dyDescent="0.25">
      <c r="B9" s="8" t="s">
        <v>40</v>
      </c>
      <c r="C9" s="11">
        <f>C8*C7</f>
        <v>24</v>
      </c>
    </row>
    <row r="10" spans="2:5" x14ac:dyDescent="0.25">
      <c r="B10" s="6" t="s">
        <v>41</v>
      </c>
      <c r="C10" s="10">
        <f>C6*C5</f>
        <v>600</v>
      </c>
    </row>
    <row r="11" spans="2:5" x14ac:dyDescent="0.25">
      <c r="B11" s="8" t="s">
        <v>42</v>
      </c>
      <c r="C11" s="16">
        <f>C6*C3</f>
        <v>6000</v>
      </c>
    </row>
    <row r="12" spans="2:5" x14ac:dyDescent="0.25">
      <c r="B12" s="6" t="s">
        <v>43</v>
      </c>
      <c r="C12" s="7">
        <f>IRR!E3</f>
        <v>1.0000000000000453E-2</v>
      </c>
    </row>
    <row r="13" spans="2:5" ht="32.25" customHeight="1" thickBot="1" x14ac:dyDescent="0.3">
      <c r="B13" s="18" t="s">
        <v>44</v>
      </c>
      <c r="C13" s="25">
        <f>C6-C11</f>
        <v>54000</v>
      </c>
    </row>
    <row r="14" spans="2:5" ht="89.25" customHeight="1" thickTop="1" x14ac:dyDescent="0.25">
      <c r="B14" s="26"/>
      <c r="C14" s="1">
        <f>(C13-(C10/((1+C12)^C9)))/((1-(1/((1+C12)^C9)))/C12)</f>
        <v>2519.7234167223542</v>
      </c>
    </row>
    <row r="15" spans="2:5" ht="86.25" customHeight="1" x14ac:dyDescent="0.25">
      <c r="B15" s="18" t="s">
        <v>45</v>
      </c>
      <c r="C15" s="27">
        <f>PMT(C12,C9,-C13,C10)</f>
        <v>2519.7234167223492</v>
      </c>
    </row>
    <row r="18" spans="2:6" x14ac:dyDescent="0.25">
      <c r="B18" s="3" t="s">
        <v>46</v>
      </c>
      <c r="C18" s="3" t="s">
        <v>47</v>
      </c>
      <c r="D18" s="3" t="s">
        <v>48</v>
      </c>
      <c r="E18" s="3" t="s">
        <v>49</v>
      </c>
      <c r="F18" s="3" t="s">
        <v>50</v>
      </c>
    </row>
    <row r="19" spans="2:6" x14ac:dyDescent="0.25">
      <c r="B19" s="28" t="s">
        <v>51</v>
      </c>
      <c r="C19" s="14">
        <f>C6</f>
        <v>60000</v>
      </c>
      <c r="D19" s="14">
        <v>0</v>
      </c>
      <c r="E19" s="14">
        <f>C11</f>
        <v>6000</v>
      </c>
      <c r="F19" s="14">
        <f>E19+D19</f>
        <v>6000</v>
      </c>
    </row>
    <row r="20" spans="2:6" x14ac:dyDescent="0.25">
      <c r="B20" s="29">
        <v>1</v>
      </c>
      <c r="C20" s="15">
        <f>C19-E19</f>
        <v>54000</v>
      </c>
      <c r="D20" s="15">
        <f>C20*$C$12</f>
        <v>540.00000000002444</v>
      </c>
      <c r="E20" s="15">
        <f>F20-D20</f>
        <v>1979.7234167223296</v>
      </c>
      <c r="F20" s="15">
        <f>$C$14</f>
        <v>2519.7234167223542</v>
      </c>
    </row>
    <row r="21" spans="2:6" x14ac:dyDescent="0.25">
      <c r="B21" s="30">
        <v>2</v>
      </c>
      <c r="C21" s="16">
        <f t="shared" ref="C21:C43" si="0">C20-E20</f>
        <v>52020.276583277671</v>
      </c>
      <c r="D21" s="16">
        <f t="shared" ref="D21:D43" si="1">C21*$C$12</f>
        <v>520.20276583280031</v>
      </c>
      <c r="E21" s="16">
        <f>F21-D21</f>
        <v>1999.520650889554</v>
      </c>
      <c r="F21" s="16">
        <f t="shared" ref="F21:F43" si="2">$C$14</f>
        <v>2519.7234167223542</v>
      </c>
    </row>
    <row r="22" spans="2:6" x14ac:dyDescent="0.25">
      <c r="B22" s="29">
        <v>3</v>
      </c>
      <c r="C22" s="10">
        <f t="shared" si="0"/>
        <v>50020.755932388114</v>
      </c>
      <c r="D22" s="10">
        <f t="shared" si="1"/>
        <v>500.20755932390381</v>
      </c>
      <c r="E22" s="10">
        <f t="shared" ref="E22:E43" si="3">F22-D22</f>
        <v>2019.5158573984504</v>
      </c>
      <c r="F22" s="10">
        <f t="shared" si="2"/>
        <v>2519.7234167223542</v>
      </c>
    </row>
    <row r="23" spans="2:6" x14ac:dyDescent="0.25">
      <c r="B23" s="30">
        <v>4</v>
      </c>
      <c r="C23" s="16">
        <f t="shared" si="0"/>
        <v>48001.240074989662</v>
      </c>
      <c r="D23" s="16">
        <f t="shared" si="1"/>
        <v>480.01240074991836</v>
      </c>
      <c r="E23" s="16">
        <f t="shared" si="3"/>
        <v>2039.7110159724357</v>
      </c>
      <c r="F23" s="16">
        <f t="shared" si="2"/>
        <v>2519.7234167223542</v>
      </c>
    </row>
    <row r="24" spans="2:6" x14ac:dyDescent="0.25">
      <c r="B24" s="29">
        <v>5</v>
      </c>
      <c r="C24" s="10">
        <f t="shared" si="0"/>
        <v>45961.52905901723</v>
      </c>
      <c r="D24" s="10">
        <f t="shared" si="1"/>
        <v>459.61529059019313</v>
      </c>
      <c r="E24" s="10">
        <f t="shared" si="3"/>
        <v>2060.108126132161</v>
      </c>
      <c r="F24" s="10">
        <f t="shared" si="2"/>
        <v>2519.7234167223542</v>
      </c>
    </row>
    <row r="25" spans="2:6" x14ac:dyDescent="0.25">
      <c r="B25" s="30">
        <v>6</v>
      </c>
      <c r="C25" s="16">
        <f t="shared" si="0"/>
        <v>43901.42093288507</v>
      </c>
      <c r="D25" s="16">
        <f t="shared" si="1"/>
        <v>439.01420932887061</v>
      </c>
      <c r="E25" s="16">
        <f t="shared" si="3"/>
        <v>2080.7092073934837</v>
      </c>
      <c r="F25" s="16">
        <f t="shared" si="2"/>
        <v>2519.7234167223542</v>
      </c>
    </row>
    <row r="26" spans="2:6" x14ac:dyDescent="0.25">
      <c r="B26" s="29">
        <v>7</v>
      </c>
      <c r="C26" s="10">
        <f t="shared" si="0"/>
        <v>41820.711725491587</v>
      </c>
      <c r="D26" s="10">
        <f t="shared" si="1"/>
        <v>418.20711725493481</v>
      </c>
      <c r="E26" s="10">
        <f t="shared" si="3"/>
        <v>2101.5162994674192</v>
      </c>
      <c r="F26" s="10">
        <f t="shared" si="2"/>
        <v>2519.7234167223542</v>
      </c>
    </row>
    <row r="27" spans="2:6" x14ac:dyDescent="0.25">
      <c r="B27" s="30">
        <v>8</v>
      </c>
      <c r="C27" s="16">
        <f t="shared" si="0"/>
        <v>39719.195426024169</v>
      </c>
      <c r="D27" s="16">
        <f t="shared" si="1"/>
        <v>397.19195426025971</v>
      </c>
      <c r="E27" s="16">
        <f t="shared" si="3"/>
        <v>2122.5314624620946</v>
      </c>
      <c r="F27" s="16">
        <f t="shared" si="2"/>
        <v>2519.7234167223542</v>
      </c>
    </row>
    <row r="28" spans="2:6" x14ac:dyDescent="0.25">
      <c r="B28" s="29">
        <v>9</v>
      </c>
      <c r="C28" s="15">
        <f t="shared" si="0"/>
        <v>37596.663963562074</v>
      </c>
      <c r="D28" s="15">
        <f t="shared" si="1"/>
        <v>375.96663963563776</v>
      </c>
      <c r="E28" s="15">
        <f t="shared" si="3"/>
        <v>2143.7567770867163</v>
      </c>
      <c r="F28" s="15">
        <f t="shared" si="2"/>
        <v>2519.7234167223542</v>
      </c>
    </row>
    <row r="29" spans="2:6" x14ac:dyDescent="0.25">
      <c r="B29" s="30">
        <v>10</v>
      </c>
      <c r="C29" s="16">
        <f t="shared" si="0"/>
        <v>35452.907186475357</v>
      </c>
      <c r="D29" s="16">
        <f t="shared" si="1"/>
        <v>354.52907186476961</v>
      </c>
      <c r="E29" s="16">
        <f t="shared" si="3"/>
        <v>2165.1943448575844</v>
      </c>
      <c r="F29" s="16">
        <f t="shared" si="2"/>
        <v>2519.7234167223542</v>
      </c>
    </row>
    <row r="30" spans="2:6" x14ac:dyDescent="0.25">
      <c r="B30" s="29">
        <v>11</v>
      </c>
      <c r="C30" s="10">
        <f t="shared" si="0"/>
        <v>33287.712841617773</v>
      </c>
      <c r="D30" s="10">
        <f t="shared" si="1"/>
        <v>332.87712841619282</v>
      </c>
      <c r="E30" s="10">
        <f t="shared" si="3"/>
        <v>2186.8462883061611</v>
      </c>
      <c r="F30" s="10">
        <f t="shared" si="2"/>
        <v>2519.7234167223542</v>
      </c>
    </row>
    <row r="31" spans="2:6" x14ac:dyDescent="0.25">
      <c r="B31" s="30">
        <v>12</v>
      </c>
      <c r="C31" s="16">
        <f t="shared" si="0"/>
        <v>31100.866553311611</v>
      </c>
      <c r="D31" s="16">
        <f t="shared" si="1"/>
        <v>311.00866553313017</v>
      </c>
      <c r="E31" s="16">
        <f t="shared" si="3"/>
        <v>2208.714751189224</v>
      </c>
      <c r="F31" s="16">
        <f t="shared" si="2"/>
        <v>2519.7234167223542</v>
      </c>
    </row>
    <row r="32" spans="2:6" x14ac:dyDescent="0.25">
      <c r="B32" s="29">
        <v>13</v>
      </c>
      <c r="C32" s="10">
        <f t="shared" si="0"/>
        <v>28892.151802122386</v>
      </c>
      <c r="D32" s="10">
        <f t="shared" si="1"/>
        <v>288.92151802123692</v>
      </c>
      <c r="E32" s="10">
        <f t="shared" si="3"/>
        <v>2230.8018987011174</v>
      </c>
      <c r="F32" s="10">
        <f t="shared" si="2"/>
        <v>2519.7234167223542</v>
      </c>
    </row>
    <row r="33" spans="2:6" x14ac:dyDescent="0.25">
      <c r="B33" s="30">
        <v>14</v>
      </c>
      <c r="C33" s="16">
        <f t="shared" si="0"/>
        <v>26661.349903421269</v>
      </c>
      <c r="D33" s="16">
        <f t="shared" si="1"/>
        <v>266.61349903422479</v>
      </c>
      <c r="E33" s="16">
        <f t="shared" si="3"/>
        <v>2253.1099176881294</v>
      </c>
      <c r="F33" s="16">
        <f t="shared" si="2"/>
        <v>2519.7234167223542</v>
      </c>
    </row>
    <row r="34" spans="2:6" x14ac:dyDescent="0.25">
      <c r="B34" s="29">
        <v>15</v>
      </c>
      <c r="C34" s="10">
        <f t="shared" si="0"/>
        <v>24408.23998573314</v>
      </c>
      <c r="D34" s="10">
        <f t="shared" si="1"/>
        <v>244.08239985734247</v>
      </c>
      <c r="E34" s="10">
        <f t="shared" si="3"/>
        <v>2275.6410168650118</v>
      </c>
      <c r="F34" s="10">
        <f t="shared" si="2"/>
        <v>2519.7234167223542</v>
      </c>
    </row>
    <row r="35" spans="2:6" x14ac:dyDescent="0.25">
      <c r="B35" s="30">
        <v>16</v>
      </c>
      <c r="C35" s="16">
        <f t="shared" si="0"/>
        <v>22132.598968868129</v>
      </c>
      <c r="D35" s="16">
        <f t="shared" si="1"/>
        <v>221.32598968869132</v>
      </c>
      <c r="E35" s="16">
        <f t="shared" si="3"/>
        <v>2298.397427033663</v>
      </c>
      <c r="F35" s="16">
        <f t="shared" si="2"/>
        <v>2519.7234167223542</v>
      </c>
    </row>
    <row r="36" spans="2:6" x14ac:dyDescent="0.25">
      <c r="B36" s="29">
        <v>17</v>
      </c>
      <c r="C36" s="15">
        <f t="shared" si="0"/>
        <v>19834.201541834467</v>
      </c>
      <c r="D36" s="15">
        <f t="shared" si="1"/>
        <v>198.34201541835367</v>
      </c>
      <c r="E36" s="15">
        <f t="shared" si="3"/>
        <v>2321.3814013040005</v>
      </c>
      <c r="F36" s="15">
        <f t="shared" si="2"/>
        <v>2519.7234167223542</v>
      </c>
    </row>
    <row r="37" spans="2:6" x14ac:dyDescent="0.25">
      <c r="B37" s="30">
        <v>18</v>
      </c>
      <c r="C37" s="16">
        <f t="shared" si="0"/>
        <v>17512.820140530468</v>
      </c>
      <c r="D37" s="16">
        <f t="shared" si="1"/>
        <v>175.12820140531261</v>
      </c>
      <c r="E37" s="16">
        <f t="shared" si="3"/>
        <v>2344.5952153170415</v>
      </c>
      <c r="F37" s="16">
        <f t="shared" si="2"/>
        <v>2519.7234167223542</v>
      </c>
    </row>
    <row r="38" spans="2:6" x14ac:dyDescent="0.25">
      <c r="B38" s="29">
        <v>19</v>
      </c>
      <c r="C38" s="10">
        <f t="shared" si="0"/>
        <v>15168.224925213426</v>
      </c>
      <c r="D38" s="10">
        <f t="shared" si="1"/>
        <v>151.68224925214113</v>
      </c>
      <c r="E38" s="10">
        <f t="shared" si="3"/>
        <v>2368.0411674702132</v>
      </c>
      <c r="F38" s="10">
        <f t="shared" si="2"/>
        <v>2519.7234167223542</v>
      </c>
    </row>
    <row r="39" spans="2:6" x14ac:dyDescent="0.25">
      <c r="B39" s="30">
        <v>20</v>
      </c>
      <c r="C39" s="16">
        <f t="shared" si="0"/>
        <v>12800.183757743212</v>
      </c>
      <c r="D39" s="16">
        <f t="shared" si="1"/>
        <v>128.00183757743793</v>
      </c>
      <c r="E39" s="16">
        <f t="shared" si="3"/>
        <v>2391.7215791449162</v>
      </c>
      <c r="F39" s="16">
        <f t="shared" si="2"/>
        <v>2519.7234167223542</v>
      </c>
    </row>
    <row r="40" spans="2:6" x14ac:dyDescent="0.25">
      <c r="B40" s="29">
        <v>21</v>
      </c>
      <c r="C40" s="10">
        <f t="shared" si="0"/>
        <v>10408.462178598296</v>
      </c>
      <c r="D40" s="10">
        <f t="shared" si="1"/>
        <v>104.08462178598768</v>
      </c>
      <c r="E40" s="10">
        <f t="shared" si="3"/>
        <v>2415.6387949363666</v>
      </c>
      <c r="F40" s="10">
        <f t="shared" si="2"/>
        <v>2519.7234167223542</v>
      </c>
    </row>
    <row r="41" spans="2:6" x14ac:dyDescent="0.25">
      <c r="B41" s="30">
        <v>22</v>
      </c>
      <c r="C41" s="16">
        <f t="shared" si="0"/>
        <v>7992.8233836619293</v>
      </c>
      <c r="D41" s="16">
        <f t="shared" si="1"/>
        <v>79.928233836622908</v>
      </c>
      <c r="E41" s="16">
        <f t="shared" si="3"/>
        <v>2439.7951828857313</v>
      </c>
      <c r="F41" s="16">
        <f t="shared" si="2"/>
        <v>2519.7234167223542</v>
      </c>
    </row>
    <row r="42" spans="2:6" x14ac:dyDescent="0.25">
      <c r="B42" s="29">
        <v>23</v>
      </c>
      <c r="C42" s="10">
        <f t="shared" si="0"/>
        <v>5553.028200776198</v>
      </c>
      <c r="D42" s="10">
        <f t="shared" si="1"/>
        <v>55.530282007764498</v>
      </c>
      <c r="E42" s="10">
        <f t="shared" si="3"/>
        <v>2464.1931347145896</v>
      </c>
      <c r="F42" s="10">
        <f t="shared" si="2"/>
        <v>2519.7234167223542</v>
      </c>
    </row>
    <row r="43" spans="2:6" x14ac:dyDescent="0.25">
      <c r="B43" s="30">
        <v>24</v>
      </c>
      <c r="C43" s="16">
        <f t="shared" si="0"/>
        <v>3088.8350660616084</v>
      </c>
      <c r="D43" s="16">
        <f t="shared" si="1"/>
        <v>30.888350660617483</v>
      </c>
      <c r="E43" s="16">
        <f t="shared" si="3"/>
        <v>2488.8350660617366</v>
      </c>
      <c r="F43" s="16">
        <f t="shared" si="2"/>
        <v>2519.7234167223542</v>
      </c>
    </row>
    <row r="44" spans="2:6" x14ac:dyDescent="0.25">
      <c r="B44" s="29" t="s">
        <v>52</v>
      </c>
      <c r="C44" s="10">
        <f>C43-E43</f>
        <v>599.99999999987176</v>
      </c>
      <c r="D44" s="10">
        <v>0</v>
      </c>
      <c r="E44" s="10">
        <f>C10</f>
        <v>600</v>
      </c>
      <c r="F44" s="10">
        <f>E44</f>
        <v>600</v>
      </c>
    </row>
    <row r="46" spans="2:6" x14ac:dyDescent="0.25">
      <c r="B46" s="3" t="s">
        <v>33</v>
      </c>
    </row>
    <row r="47" spans="2:6" x14ac:dyDescent="0.25">
      <c r="B47" s="14">
        <f>SUM(F19:F44)</f>
        <v>67073.362001336456</v>
      </c>
    </row>
    <row r="48" spans="2:6" x14ac:dyDescent="0.25">
      <c r="B48" s="24">
        <f>B47/C6</f>
        <v>1.1178893666889409</v>
      </c>
    </row>
  </sheetData>
  <sheetProtection select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</vt:lpstr>
      <vt:lpstr>IRR</vt:lpstr>
      <vt:lpstr>XIRR</vt:lpstr>
      <vt:lpstr>Harmonogram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2017-02-06T23:49:35Z</dcterms:modified>
</cp:coreProperties>
</file>