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pkbMfQGmQBffXytAaHUH3sWs/G+qVJN3pPr1VhwEjYhd8Q8CyUEZMvyx+KO/J+5cgWWfIhQl68mwmtEfLBLj/w==" workbookSaltValue="Mef3PnxTCc6UlGei3QC/dw==" workbookSpinCount="100000" lockStructure="1"/>
  <bookViews>
    <workbookView xWindow="0" yWindow="0" windowWidth="22260" windowHeight="12645" activeTab="1"/>
  </bookViews>
  <sheets>
    <sheet name="INFO" sheetId="10" r:id="rId1"/>
    <sheet name="DANE" sheetId="1" r:id="rId2"/>
    <sheet name="COV i VAR" sheetId="2" r:id="rId3"/>
    <sheet name="NACHYLENIE" sheetId="4" r:id="rId4"/>
    <sheet name="REGLINP" sheetId="5" r:id="rId5"/>
    <sheet name="PEARSON i ODCHYL." sheetId="6" r:id="rId6"/>
    <sheet name="BEZ FUNKCJI" sheetId="8" r:id="rId7"/>
    <sheet name="SPÓŁKA NIENOTOWANA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E3" i="7"/>
  <c r="E4" i="7"/>
  <c r="E5" i="7" s="1"/>
  <c r="C8" i="7" s="1"/>
  <c r="E2" i="7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3" i="8"/>
  <c r="D3" i="8"/>
  <c r="E2" i="8"/>
  <c r="D2" i="8"/>
  <c r="E26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E25" i="6" s="1"/>
  <c r="D2" i="6"/>
  <c r="E24" i="6" s="1"/>
  <c r="E23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E2" i="5"/>
  <c r="D2" i="5"/>
  <c r="E23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E2" i="4"/>
  <c r="D2" i="4"/>
  <c r="E25" i="2"/>
  <c r="E24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E2" i="1"/>
  <c r="D2" i="1"/>
  <c r="D24" i="8" l="1"/>
  <c r="F3" i="8" s="1"/>
  <c r="E24" i="8"/>
  <c r="G21" i="8" s="1"/>
  <c r="E23" i="6"/>
  <c r="E27" i="6" s="1"/>
  <c r="E26" i="2"/>
  <c r="F16" i="8" l="1"/>
  <c r="H16" i="8" s="1"/>
  <c r="F19" i="8"/>
  <c r="I19" i="8" s="1"/>
  <c r="G18" i="8"/>
  <c r="G12" i="8"/>
  <c r="F7" i="8"/>
  <c r="I7" i="8" s="1"/>
  <c r="G14" i="8"/>
  <c r="G4" i="8"/>
  <c r="G6" i="8"/>
  <c r="G19" i="8"/>
  <c r="G5" i="8"/>
  <c r="G15" i="8"/>
  <c r="G20" i="8"/>
  <c r="G11" i="8"/>
  <c r="G8" i="8"/>
  <c r="G3" i="8"/>
  <c r="F2" i="8"/>
  <c r="I3" i="8"/>
  <c r="H3" i="8"/>
  <c r="F11" i="8"/>
  <c r="G7" i="8"/>
  <c r="G10" i="8"/>
  <c r="F17" i="8"/>
  <c r="F15" i="8"/>
  <c r="H7" i="8"/>
  <c r="G17" i="8"/>
  <c r="G9" i="8"/>
  <c r="G2" i="8"/>
  <c r="G16" i="8"/>
  <c r="G13" i="8"/>
  <c r="F4" i="8"/>
  <c r="F20" i="8"/>
  <c r="F12" i="8"/>
  <c r="F5" i="8"/>
  <c r="F13" i="8"/>
  <c r="F6" i="8"/>
  <c r="F14" i="8"/>
  <c r="F10" i="8"/>
  <c r="F21" i="8"/>
  <c r="F18" i="8"/>
  <c r="F9" i="8"/>
  <c r="F8" i="8"/>
  <c r="H2" i="8" l="1"/>
  <c r="I16" i="8"/>
  <c r="H19" i="8"/>
  <c r="H20" i="8"/>
  <c r="I20" i="8"/>
  <c r="I10" i="8"/>
  <c r="H10" i="8"/>
  <c r="H4" i="8"/>
  <c r="I4" i="8"/>
  <c r="H15" i="8"/>
  <c r="I15" i="8"/>
  <c r="H14" i="8"/>
  <c r="I14" i="8"/>
  <c r="I17" i="8"/>
  <c r="H17" i="8"/>
  <c r="H8" i="8"/>
  <c r="I8" i="8"/>
  <c r="H6" i="8"/>
  <c r="I6" i="8"/>
  <c r="H13" i="8"/>
  <c r="I13" i="8"/>
  <c r="I9" i="8"/>
  <c r="H9" i="8"/>
  <c r="H5" i="8"/>
  <c r="I5" i="8"/>
  <c r="H21" i="8"/>
  <c r="I21" i="8"/>
  <c r="I2" i="8"/>
  <c r="I11" i="8"/>
  <c r="H11" i="8"/>
  <c r="I18" i="8"/>
  <c r="H18" i="8"/>
  <c r="H12" i="8"/>
  <c r="I12" i="8"/>
  <c r="H24" i="8" l="1"/>
  <c r="I26" i="8" s="1"/>
  <c r="I24" i="8"/>
</calcChain>
</file>

<file path=xl/sharedStrings.xml><?xml version="1.0" encoding="utf-8"?>
<sst xmlns="http://schemas.openxmlformats.org/spreadsheetml/2006/main" count="56" uniqueCount="27">
  <si>
    <t>Data</t>
  </si>
  <si>
    <t>WIG - stopy zwrotu</t>
  </si>
  <si>
    <t>Akcje spółki - stopy zwrotu</t>
  </si>
  <si>
    <t>WIG - zamknięcie</t>
  </si>
  <si>
    <t>Cena akcji spółki - zamknięcie</t>
  </si>
  <si>
    <t>Beta</t>
  </si>
  <si>
    <t>Wariancja</t>
  </si>
  <si>
    <t>Kowariancja</t>
  </si>
  <si>
    <t>Pearson</t>
  </si>
  <si>
    <t>Odchylenie std. 1</t>
  </si>
  <si>
    <t>Odchylenie std. 2</t>
  </si>
  <si>
    <t>WIG - średnia arytmetyczna stóp zwrotu</t>
  </si>
  <si>
    <r>
      <t>WIG - stopy zwrotu (x</t>
    </r>
    <r>
      <rPr>
        <b/>
        <vertAlign val="subscript"/>
        <sz val="10"/>
        <color theme="1"/>
        <rFont val="Calibri"/>
        <family val="2"/>
        <charset val="238"/>
        <scheme val="minor"/>
      </rPr>
      <t>i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</si>
  <si>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Akcje spółki - stopy zwrotu (y</t>
    </r>
    <r>
      <rPr>
        <b/>
        <vertAlign val="subscript"/>
        <sz val="10"/>
        <color theme="1"/>
        <rFont val="Calibri"/>
        <family val="2"/>
        <charset val="238"/>
        <scheme val="minor"/>
      </rPr>
      <t>i</t>
    </r>
    <r>
      <rPr>
        <b/>
        <sz val="10"/>
        <color theme="1"/>
        <rFont val="Calibri"/>
        <family val="2"/>
        <charset val="238"/>
        <scheme val="minor"/>
      </rPr>
      <t>)</t>
    </r>
  </si>
  <si>
    <t>Akcje spółki - średnia arytmetyczna stóp zwrotu</t>
  </si>
  <si>
    <t>Spółka</t>
  </si>
  <si>
    <t>X</t>
  </si>
  <si>
    <t>Y</t>
  </si>
  <si>
    <t>Z</t>
  </si>
  <si>
    <t>D/K</t>
  </si>
  <si>
    <t>T</t>
  </si>
  <si>
    <t>Średnia</t>
  </si>
  <si>
    <t>Beta badanego przedsiębiorstwa</t>
  </si>
  <si>
    <t>Beta firmy niezadłużonej</t>
  </si>
  <si>
    <t>T badanego przedsiębiorstwa</t>
  </si>
  <si>
    <t>D/K analizowanej spółki</t>
  </si>
  <si>
    <t>Beta firmy zadłużonej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</si>
</sst>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E+00"/>
    <numFmt numFmtId="165" formatCode="0.000000"/>
    <numFmt numFmtId="166" formatCode="0.0000"/>
    <numFmt numFmtId="167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0" fontId="5" fillId="0" borderId="0" xfId="1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/>
    <xf numFmtId="0" fontId="6" fillId="0" borderId="0" xfId="0" applyFont="1"/>
    <xf numFmtId="0" fontId="6" fillId="2" borderId="0" xfId="0" applyFont="1" applyFill="1"/>
    <xf numFmtId="0" fontId="6" fillId="0" borderId="0" xfId="0" applyNumberFormat="1" applyFont="1"/>
    <xf numFmtId="166" fontId="6" fillId="2" borderId="0" xfId="0" applyNumberFormat="1" applyFont="1" applyFill="1"/>
    <xf numFmtId="11" fontId="0" fillId="0" borderId="0" xfId="0" applyNumberFormat="1"/>
    <xf numFmtId="166" fontId="0" fillId="0" borderId="0" xfId="0" applyNumberFormat="1"/>
    <xf numFmtId="167" fontId="0" fillId="0" borderId="0" xfId="0" applyNumberFormat="1"/>
    <xf numFmtId="10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2" fontId="5" fillId="0" borderId="0" xfId="1" applyNumberFormat="1" applyFont="1" applyAlignment="1">
      <alignment horizontal="center" vertical="center"/>
    </xf>
    <xf numFmtId="0" fontId="0" fillId="2" borderId="0" xfId="0" applyFill="1"/>
    <xf numFmtId="165" fontId="5" fillId="0" borderId="0" xfId="1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4" fillId="2" borderId="0" xfId="0" applyNumberFormat="1" applyFont="1" applyFill="1"/>
    <xf numFmtId="165" fontId="6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" fontId="5" fillId="2" borderId="0" xfId="1" applyNumberFormat="1" applyFont="1" applyFill="1" applyAlignment="1">
      <alignment horizontal="center" vertical="center"/>
    </xf>
    <xf numFmtId="0" fontId="1" fillId="0" borderId="0" xfId="3"/>
  </cellXfs>
  <cellStyles count="4">
    <cellStyle name="Normal 2" xfId="2"/>
    <cellStyle name="Normal 2 2" xf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22</xdr:row>
      <xdr:rowOff>533400</xdr:rowOff>
    </xdr:from>
    <xdr:ext cx="20955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/>
            <xdr:cNvSpPr txBox="1"/>
          </xdr:nvSpPr>
          <xdr:spPr>
            <a:xfrm>
              <a:off x="333375" y="5200650"/>
              <a:ext cx="20955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/>
            <xdr:cNvSpPr txBox="1"/>
          </xdr:nvSpPr>
          <xdr:spPr>
            <a:xfrm>
              <a:off x="333375" y="5200650"/>
              <a:ext cx="20955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 ̅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7</xdr:col>
      <xdr:colOff>38100</xdr:colOff>
      <xdr:row>22</xdr:row>
      <xdr:rowOff>161925</xdr:rowOff>
    </xdr:from>
    <xdr:to>
      <xdr:col>7</xdr:col>
      <xdr:colOff>1141572</xdr:colOff>
      <xdr:row>22</xdr:row>
      <xdr:rowOff>631358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4829175"/>
          <a:ext cx="1103472" cy="469433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22</xdr:row>
      <xdr:rowOff>152400</xdr:rowOff>
    </xdr:from>
    <xdr:to>
      <xdr:col>9</xdr:col>
      <xdr:colOff>15301</xdr:colOff>
      <xdr:row>22</xdr:row>
      <xdr:rowOff>627929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4819650"/>
          <a:ext cx="701101" cy="475529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276224</xdr:colOff>
      <xdr:row>26</xdr:row>
      <xdr:rowOff>28574</xdr:rowOff>
    </xdr:from>
    <xdr:to>
      <xdr:col>8</xdr:col>
      <xdr:colOff>662692</xdr:colOff>
      <xdr:row>28</xdr:row>
      <xdr:rowOff>153586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824" y="6057899"/>
          <a:ext cx="1548518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238125</xdr:rowOff>
    </xdr:from>
    <xdr:to>
      <xdr:col>6</xdr:col>
      <xdr:colOff>586027</xdr:colOff>
      <xdr:row>0</xdr:row>
      <xdr:rowOff>414924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2750" y="238125"/>
          <a:ext cx="566977" cy="176799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0</xdr:row>
      <xdr:rowOff>257175</xdr:rowOff>
    </xdr:from>
    <xdr:to>
      <xdr:col>8</xdr:col>
      <xdr:colOff>690802</xdr:colOff>
      <xdr:row>0</xdr:row>
      <xdr:rowOff>433974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86325" y="257175"/>
          <a:ext cx="566977" cy="176799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0</xdr:row>
      <xdr:rowOff>276225</xdr:rowOff>
    </xdr:from>
    <xdr:to>
      <xdr:col>5</xdr:col>
      <xdr:colOff>485775</xdr:colOff>
      <xdr:row>0</xdr:row>
      <xdr:rowOff>457200</xdr:rowOff>
    </xdr:to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762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238125</xdr:rowOff>
    </xdr:from>
    <xdr:to>
      <xdr:col>7</xdr:col>
      <xdr:colOff>1101177</xdr:colOff>
      <xdr:row>0</xdr:row>
      <xdr:rowOff>414924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8050" y="238125"/>
          <a:ext cx="1005927" cy="176799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22</xdr:row>
      <xdr:rowOff>523875</xdr:rowOff>
    </xdr:from>
    <xdr:to>
      <xdr:col>4</xdr:col>
      <xdr:colOff>649234</xdr:colOff>
      <xdr:row>22</xdr:row>
      <xdr:rowOff>700674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09700" y="5191125"/>
          <a:ext cx="115834" cy="17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26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2"/>
  <sheetViews>
    <sheetView tabSelected="1" workbookViewId="0">
      <selection activeCell="J20" sqref="J20"/>
    </sheetView>
  </sheetViews>
  <sheetFormatPr defaultRowHeight="15" x14ac:dyDescent="0.25"/>
  <cols>
    <col min="1" max="1" width="10.140625" bestFit="1" customWidth="1"/>
    <col min="2" max="2" width="14.5703125" bestFit="1" customWidth="1"/>
    <col min="3" max="3" width="11.28515625" customWidth="1"/>
    <col min="4" max="4" width="8.85546875" customWidth="1"/>
    <col min="5" max="5" width="9.85546875" customWidth="1"/>
    <col min="6" max="6" width="4.28515625" customWidth="1"/>
    <col min="7" max="7" width="12" bestFit="1" customWidth="1"/>
    <col min="8" max="8" width="9.42578125" customWidth="1"/>
  </cols>
  <sheetData>
    <row r="1" spans="1:8" ht="52.5" customHeight="1" x14ac:dyDescent="0.25">
      <c r="A1" s="5" t="s">
        <v>0</v>
      </c>
      <c r="B1" s="5" t="s">
        <v>3</v>
      </c>
      <c r="C1" s="6" t="s">
        <v>4</v>
      </c>
      <c r="D1" s="6" t="s">
        <v>1</v>
      </c>
      <c r="E1" s="6" t="s">
        <v>2</v>
      </c>
    </row>
    <row r="2" spans="1:8" x14ac:dyDescent="0.25">
      <c r="A2" s="1">
        <v>42825</v>
      </c>
      <c r="B2" s="2">
        <v>57911.31</v>
      </c>
      <c r="C2" s="3">
        <v>20.18</v>
      </c>
      <c r="D2" s="4">
        <f>(B2-B3)/B3</f>
        <v>-1.0523141377000769E-2</v>
      </c>
      <c r="E2" s="4">
        <f>(C2-C3)/C3</f>
        <v>8.9999999999999854E-3</v>
      </c>
    </row>
    <row r="3" spans="1:8" x14ac:dyDescent="0.25">
      <c r="A3" s="1">
        <v>42824</v>
      </c>
      <c r="B3" s="2">
        <v>58527.199999999997</v>
      </c>
      <c r="C3" s="3">
        <v>20</v>
      </c>
      <c r="D3" s="4">
        <f t="shared" ref="D3:D21" si="0">(B3-B4)/B4</f>
        <v>-3.1088548880833372E-3</v>
      </c>
      <c r="E3" s="4">
        <f t="shared" ref="E3:E21" si="1">(C3-C4)/C4</f>
        <v>-1.0880316518298658E-2</v>
      </c>
    </row>
    <row r="4" spans="1:8" x14ac:dyDescent="0.25">
      <c r="A4" s="1">
        <v>42823</v>
      </c>
      <c r="B4" s="2">
        <v>58709.72</v>
      </c>
      <c r="C4" s="3">
        <v>20.22</v>
      </c>
      <c r="D4" s="4">
        <f t="shared" si="0"/>
        <v>-3.886067504643818E-3</v>
      </c>
      <c r="E4" s="4">
        <f t="shared" si="1"/>
        <v>-2.9585798816569166E-3</v>
      </c>
    </row>
    <row r="5" spans="1:8" x14ac:dyDescent="0.25">
      <c r="A5" s="1">
        <v>42822</v>
      </c>
      <c r="B5" s="2">
        <v>58938.76</v>
      </c>
      <c r="C5" s="3">
        <v>20.28</v>
      </c>
      <c r="D5" s="4">
        <f t="shared" si="0"/>
        <v>1.0282333057359679E-2</v>
      </c>
      <c r="E5" s="4">
        <f t="shared" si="1"/>
        <v>-4.9067713444552437E-3</v>
      </c>
    </row>
    <row r="6" spans="1:8" x14ac:dyDescent="0.25">
      <c r="A6" s="1">
        <v>42821</v>
      </c>
      <c r="B6" s="2">
        <v>58338.9</v>
      </c>
      <c r="C6" s="3">
        <v>20.38</v>
      </c>
      <c r="D6" s="4">
        <f t="shared" si="0"/>
        <v>-1.2369484384173443E-2</v>
      </c>
      <c r="E6" s="4">
        <f t="shared" si="1"/>
        <v>9.8231827111982194E-4</v>
      </c>
      <c r="H6" s="7"/>
    </row>
    <row r="7" spans="1:8" x14ac:dyDescent="0.25">
      <c r="A7" s="1">
        <v>42818</v>
      </c>
      <c r="B7" s="2">
        <v>59069.56</v>
      </c>
      <c r="C7" s="3">
        <v>20.36</v>
      </c>
      <c r="D7" s="4">
        <f t="shared" si="0"/>
        <v>-4.0816547556359018E-4</v>
      </c>
      <c r="E7" s="4">
        <f t="shared" si="1"/>
        <v>7.9207920792079278E-3</v>
      </c>
      <c r="H7" s="7"/>
    </row>
    <row r="8" spans="1:8" x14ac:dyDescent="0.25">
      <c r="A8" s="1">
        <v>42817</v>
      </c>
      <c r="B8" s="2">
        <v>59093.68</v>
      </c>
      <c r="C8" s="3">
        <v>20.2</v>
      </c>
      <c r="D8" s="4">
        <f t="shared" si="0"/>
        <v>5.8508995924080598E-3</v>
      </c>
      <c r="E8" s="4">
        <f t="shared" si="1"/>
        <v>2.1233569261880594E-2</v>
      </c>
      <c r="H8" s="7"/>
    </row>
    <row r="9" spans="1:8" x14ac:dyDescent="0.25">
      <c r="A9" s="1">
        <v>42816</v>
      </c>
      <c r="B9" s="2">
        <v>58749.94</v>
      </c>
      <c r="C9" s="3">
        <v>19.78</v>
      </c>
      <c r="D9" s="4">
        <f t="shared" si="0"/>
        <v>-1.1821320292164747E-2</v>
      </c>
      <c r="E9" s="4">
        <f t="shared" si="1"/>
        <v>9.1836734693877403E-3</v>
      </c>
      <c r="H9" s="7"/>
    </row>
    <row r="10" spans="1:8" x14ac:dyDescent="0.25">
      <c r="A10" s="1">
        <v>42815</v>
      </c>
      <c r="B10" s="2">
        <v>59452.75</v>
      </c>
      <c r="C10" s="3">
        <v>19.600000000000001</v>
      </c>
      <c r="D10" s="4">
        <f t="shared" si="0"/>
        <v>-1.1618473450922893E-2</v>
      </c>
      <c r="E10" s="4">
        <f t="shared" si="1"/>
        <v>-2.0366598778003638E-3</v>
      </c>
    </row>
    <row r="11" spans="1:8" x14ac:dyDescent="0.25">
      <c r="A11" s="1">
        <v>42814</v>
      </c>
      <c r="B11" s="2">
        <v>60151.62</v>
      </c>
      <c r="C11" s="3">
        <v>19.64</v>
      </c>
      <c r="D11" s="4">
        <f t="shared" si="0"/>
        <v>-4.7807292353463423E-3</v>
      </c>
      <c r="E11" s="4">
        <f t="shared" si="1"/>
        <v>-7.0778564206269243E-3</v>
      </c>
    </row>
    <row r="12" spans="1:8" x14ac:dyDescent="0.25">
      <c r="A12" s="1">
        <v>42811</v>
      </c>
      <c r="B12" s="2">
        <v>60440.57</v>
      </c>
      <c r="C12" s="3">
        <v>19.78</v>
      </c>
      <c r="D12" s="4">
        <f t="shared" si="0"/>
        <v>3.2099427724251893E-3</v>
      </c>
      <c r="E12" s="4">
        <f t="shared" si="1"/>
        <v>5.081300813008202E-3</v>
      </c>
    </row>
    <row r="13" spans="1:8" x14ac:dyDescent="0.25">
      <c r="A13" s="1">
        <v>42810</v>
      </c>
      <c r="B13" s="2">
        <v>60247.18</v>
      </c>
      <c r="C13" s="3">
        <v>19.68</v>
      </c>
      <c r="D13" s="4">
        <f t="shared" si="0"/>
        <v>1.9252681098381217E-2</v>
      </c>
      <c r="E13" s="4">
        <f t="shared" si="1"/>
        <v>1.547987616099075E-2</v>
      </c>
    </row>
    <row r="14" spans="1:8" x14ac:dyDescent="0.25">
      <c r="A14" s="1">
        <v>42809</v>
      </c>
      <c r="B14" s="2">
        <v>59109.17</v>
      </c>
      <c r="C14" s="3">
        <v>19.38</v>
      </c>
      <c r="D14" s="4">
        <f t="shared" si="0"/>
        <v>-3.2402314147476222E-3</v>
      </c>
      <c r="E14" s="4">
        <f t="shared" si="1"/>
        <v>2.6483050847457629E-2</v>
      </c>
    </row>
    <row r="15" spans="1:8" x14ac:dyDescent="0.25">
      <c r="A15" s="1">
        <v>42808</v>
      </c>
      <c r="B15" s="2">
        <v>59301.32</v>
      </c>
      <c r="C15" s="3">
        <v>18.88</v>
      </c>
      <c r="D15" s="4">
        <f t="shared" si="0"/>
        <v>-3.5837955800307466E-4</v>
      </c>
      <c r="E15" s="4">
        <f t="shared" si="1"/>
        <v>9.625668449197846E-3</v>
      </c>
    </row>
    <row r="16" spans="1:8" x14ac:dyDescent="0.25">
      <c r="A16" s="1">
        <v>42807</v>
      </c>
      <c r="B16" s="2">
        <v>59322.58</v>
      </c>
      <c r="C16" s="3">
        <v>18.7</v>
      </c>
      <c r="D16" s="4">
        <f t="shared" si="0"/>
        <v>1.7258867232399437E-2</v>
      </c>
      <c r="E16" s="4">
        <f t="shared" si="1"/>
        <v>5.3763440860213904E-3</v>
      </c>
    </row>
    <row r="17" spans="1:5" x14ac:dyDescent="0.25">
      <c r="A17" s="1">
        <v>42804</v>
      </c>
      <c r="B17" s="2">
        <v>58316.11</v>
      </c>
      <c r="C17" s="3">
        <v>18.600000000000001</v>
      </c>
      <c r="D17" s="4">
        <f t="shared" si="0"/>
        <v>5.6825197545640211E-3</v>
      </c>
      <c r="E17" s="4">
        <f t="shared" si="1"/>
        <v>0</v>
      </c>
    </row>
    <row r="18" spans="1:5" x14ac:dyDescent="0.25">
      <c r="A18" s="1">
        <v>42803</v>
      </c>
      <c r="B18" s="2">
        <v>57986.6</v>
      </c>
      <c r="C18" s="3">
        <v>18.600000000000001</v>
      </c>
      <c r="D18" s="4">
        <f t="shared" si="0"/>
        <v>-9.7771244591365394E-3</v>
      </c>
      <c r="E18" s="4">
        <f t="shared" si="1"/>
        <v>-1.0638297872340387E-2</v>
      </c>
    </row>
    <row r="19" spans="1:5" x14ac:dyDescent="0.25">
      <c r="A19" s="1">
        <v>42802</v>
      </c>
      <c r="B19" s="2">
        <v>58559.14</v>
      </c>
      <c r="C19" s="3">
        <v>18.8</v>
      </c>
      <c r="D19" s="4">
        <f t="shared" si="0"/>
        <v>4.9666778119349098E-4</v>
      </c>
      <c r="E19" s="4">
        <f t="shared" si="1"/>
        <v>-1.0526315789473648E-2</v>
      </c>
    </row>
    <row r="20" spans="1:5" x14ac:dyDescent="0.25">
      <c r="A20" s="1">
        <v>42801</v>
      </c>
      <c r="B20" s="2">
        <v>58530.07</v>
      </c>
      <c r="C20" s="3">
        <v>19</v>
      </c>
      <c r="D20" s="4">
        <f t="shared" si="0"/>
        <v>-7.8932817861085951E-3</v>
      </c>
      <c r="E20" s="4">
        <f t="shared" si="1"/>
        <v>-1.9607843137254853E-2</v>
      </c>
    </row>
    <row r="21" spans="1:5" x14ac:dyDescent="0.25">
      <c r="A21" s="1">
        <v>42800</v>
      </c>
      <c r="B21" s="2">
        <v>58995.74</v>
      </c>
      <c r="C21" s="3">
        <v>19.38</v>
      </c>
      <c r="D21" s="4">
        <f t="shared" si="0"/>
        <v>-5.355284085985311E-3</v>
      </c>
      <c r="E21" s="4">
        <f t="shared" si="1"/>
        <v>5.1867219917011336E-3</v>
      </c>
    </row>
    <row r="22" spans="1:5" x14ac:dyDescent="0.25">
      <c r="A22" s="1">
        <v>42797</v>
      </c>
      <c r="B22" s="2">
        <v>59313.38</v>
      </c>
      <c r="C22" s="3">
        <v>19.28</v>
      </c>
      <c r="D22" s="2"/>
      <c r="E2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6"/>
  <sheetViews>
    <sheetView topLeftCell="D1" workbookViewId="0">
      <selection activeCell="H31" sqref="H31"/>
    </sheetView>
  </sheetViews>
  <sheetFormatPr defaultRowHeight="15" x14ac:dyDescent="0.25"/>
  <cols>
    <col min="1" max="1" width="11.7109375" hidden="1" customWidth="1"/>
    <col min="2" max="2" width="14.5703125" hidden="1" customWidth="1"/>
    <col min="3" max="3" width="11.28515625" hidden="1" customWidth="1"/>
    <col min="4" max="4" width="8.85546875" customWidth="1"/>
    <col min="5" max="5" width="16" customWidth="1"/>
    <col min="6" max="6" width="2.7109375" customWidth="1"/>
    <col min="7" max="7" width="12" bestFit="1" customWidth="1"/>
    <col min="8" max="8" width="14" customWidth="1"/>
  </cols>
  <sheetData>
    <row r="1" spans="1:8" ht="52.5" customHeight="1" x14ac:dyDescent="0.25">
      <c r="A1" s="5" t="s">
        <v>0</v>
      </c>
      <c r="B1" s="5" t="s">
        <v>3</v>
      </c>
      <c r="C1" s="6" t="s">
        <v>4</v>
      </c>
      <c r="D1" s="6" t="s">
        <v>1</v>
      </c>
      <c r="E1" s="6" t="s">
        <v>2</v>
      </c>
    </row>
    <row r="2" spans="1:8" x14ac:dyDescent="0.25">
      <c r="A2" s="1">
        <v>42825</v>
      </c>
      <c r="B2" s="2">
        <v>57911.31</v>
      </c>
      <c r="C2" s="3">
        <v>20.18</v>
      </c>
      <c r="D2" s="4">
        <f>(B2-B3)/B3</f>
        <v>-1.0523141377000769E-2</v>
      </c>
      <c r="E2" s="4">
        <f>(C2-C3)/C3</f>
        <v>8.9999999999999854E-3</v>
      </c>
    </row>
    <row r="3" spans="1:8" x14ac:dyDescent="0.25">
      <c r="A3" s="1">
        <v>42824</v>
      </c>
      <c r="B3" s="2">
        <v>58527.199999999997</v>
      </c>
      <c r="C3" s="3">
        <v>20</v>
      </c>
      <c r="D3" s="4">
        <f t="shared" ref="D3:E21" si="0">(B3-B4)/B4</f>
        <v>-3.1088548880833372E-3</v>
      </c>
      <c r="E3" s="4">
        <f t="shared" si="0"/>
        <v>-1.0880316518298658E-2</v>
      </c>
    </row>
    <row r="4" spans="1:8" x14ac:dyDescent="0.25">
      <c r="A4" s="1">
        <v>42823</v>
      </c>
      <c r="B4" s="2">
        <v>58709.72</v>
      </c>
      <c r="C4" s="3">
        <v>20.22</v>
      </c>
      <c r="D4" s="4">
        <f t="shared" si="0"/>
        <v>-3.886067504643818E-3</v>
      </c>
      <c r="E4" s="4">
        <f t="shared" si="0"/>
        <v>-2.9585798816569166E-3</v>
      </c>
    </row>
    <row r="5" spans="1:8" x14ac:dyDescent="0.25">
      <c r="A5" s="1">
        <v>42822</v>
      </c>
      <c r="B5" s="2">
        <v>58938.76</v>
      </c>
      <c r="C5" s="3">
        <v>20.28</v>
      </c>
      <c r="D5" s="4">
        <f t="shared" si="0"/>
        <v>1.0282333057359679E-2</v>
      </c>
      <c r="E5" s="4">
        <f t="shared" si="0"/>
        <v>-4.9067713444552437E-3</v>
      </c>
    </row>
    <row r="6" spans="1:8" x14ac:dyDescent="0.25">
      <c r="A6" s="1">
        <v>42821</v>
      </c>
      <c r="B6" s="2">
        <v>58338.9</v>
      </c>
      <c r="C6" s="3">
        <v>20.38</v>
      </c>
      <c r="D6" s="4">
        <f t="shared" si="0"/>
        <v>-1.2369484384173443E-2</v>
      </c>
      <c r="E6" s="4">
        <f t="shared" si="0"/>
        <v>9.8231827111982194E-4</v>
      </c>
      <c r="H6" s="7"/>
    </row>
    <row r="7" spans="1:8" x14ac:dyDescent="0.25">
      <c r="A7" s="1">
        <v>42818</v>
      </c>
      <c r="B7" s="2">
        <v>59069.56</v>
      </c>
      <c r="C7" s="3">
        <v>20.36</v>
      </c>
      <c r="D7" s="4">
        <f t="shared" si="0"/>
        <v>-4.0816547556359018E-4</v>
      </c>
      <c r="E7" s="4">
        <f t="shared" si="0"/>
        <v>7.9207920792079278E-3</v>
      </c>
      <c r="H7" s="7"/>
    </row>
    <row r="8" spans="1:8" x14ac:dyDescent="0.25">
      <c r="A8" s="1">
        <v>42817</v>
      </c>
      <c r="B8" s="2">
        <v>59093.68</v>
      </c>
      <c r="C8" s="3">
        <v>20.2</v>
      </c>
      <c r="D8" s="4">
        <f t="shared" si="0"/>
        <v>5.8508995924080598E-3</v>
      </c>
      <c r="E8" s="4">
        <f t="shared" si="0"/>
        <v>2.1233569261880594E-2</v>
      </c>
      <c r="H8" s="7"/>
    </row>
    <row r="9" spans="1:8" x14ac:dyDescent="0.25">
      <c r="A9" s="1">
        <v>42816</v>
      </c>
      <c r="B9" s="2">
        <v>58749.94</v>
      </c>
      <c r="C9" s="3">
        <v>19.78</v>
      </c>
      <c r="D9" s="4">
        <f t="shared" si="0"/>
        <v>-1.1821320292164747E-2</v>
      </c>
      <c r="E9" s="4">
        <f t="shared" si="0"/>
        <v>9.1836734693877403E-3</v>
      </c>
      <c r="H9" s="7"/>
    </row>
    <row r="10" spans="1:8" x14ac:dyDescent="0.25">
      <c r="A10" s="1">
        <v>42815</v>
      </c>
      <c r="B10" s="2">
        <v>59452.75</v>
      </c>
      <c r="C10" s="3">
        <v>19.600000000000001</v>
      </c>
      <c r="D10" s="4">
        <f t="shared" si="0"/>
        <v>-1.1618473450922893E-2</v>
      </c>
      <c r="E10" s="4">
        <f t="shared" si="0"/>
        <v>-2.0366598778003638E-3</v>
      </c>
    </row>
    <row r="11" spans="1:8" x14ac:dyDescent="0.25">
      <c r="A11" s="1">
        <v>42814</v>
      </c>
      <c r="B11" s="2">
        <v>60151.62</v>
      </c>
      <c r="C11" s="3">
        <v>19.64</v>
      </c>
      <c r="D11" s="4">
        <f t="shared" si="0"/>
        <v>-4.7807292353463423E-3</v>
      </c>
      <c r="E11" s="4">
        <f t="shared" si="0"/>
        <v>-7.0778564206269243E-3</v>
      </c>
    </row>
    <row r="12" spans="1:8" x14ac:dyDescent="0.25">
      <c r="A12" s="1">
        <v>42811</v>
      </c>
      <c r="B12" s="2">
        <v>60440.57</v>
      </c>
      <c r="C12" s="3">
        <v>19.78</v>
      </c>
      <c r="D12" s="4">
        <f t="shared" si="0"/>
        <v>3.2099427724251893E-3</v>
      </c>
      <c r="E12" s="4">
        <f t="shared" si="0"/>
        <v>5.081300813008202E-3</v>
      </c>
    </row>
    <row r="13" spans="1:8" x14ac:dyDescent="0.25">
      <c r="A13" s="1">
        <v>42810</v>
      </c>
      <c r="B13" s="2">
        <v>60247.18</v>
      </c>
      <c r="C13" s="3">
        <v>19.68</v>
      </c>
      <c r="D13" s="4">
        <f t="shared" si="0"/>
        <v>1.9252681098381217E-2</v>
      </c>
      <c r="E13" s="4">
        <f t="shared" si="0"/>
        <v>1.547987616099075E-2</v>
      </c>
    </row>
    <row r="14" spans="1:8" x14ac:dyDescent="0.25">
      <c r="A14" s="1">
        <v>42809</v>
      </c>
      <c r="B14" s="2">
        <v>59109.17</v>
      </c>
      <c r="C14" s="3">
        <v>19.38</v>
      </c>
      <c r="D14" s="4">
        <f t="shared" si="0"/>
        <v>-3.2402314147476222E-3</v>
      </c>
      <c r="E14" s="4">
        <f t="shared" si="0"/>
        <v>2.6483050847457629E-2</v>
      </c>
    </row>
    <row r="15" spans="1:8" x14ac:dyDescent="0.25">
      <c r="A15" s="1">
        <v>42808</v>
      </c>
      <c r="B15" s="2">
        <v>59301.32</v>
      </c>
      <c r="C15" s="3">
        <v>18.88</v>
      </c>
      <c r="D15" s="4">
        <f t="shared" si="0"/>
        <v>-3.5837955800307466E-4</v>
      </c>
      <c r="E15" s="4">
        <f t="shared" si="0"/>
        <v>9.625668449197846E-3</v>
      </c>
    </row>
    <row r="16" spans="1:8" x14ac:dyDescent="0.25">
      <c r="A16" s="1">
        <v>42807</v>
      </c>
      <c r="B16" s="2">
        <v>59322.58</v>
      </c>
      <c r="C16" s="3">
        <v>18.7</v>
      </c>
      <c r="D16" s="4">
        <f t="shared" si="0"/>
        <v>1.7258867232399437E-2</v>
      </c>
      <c r="E16" s="4">
        <f t="shared" si="0"/>
        <v>5.3763440860213904E-3</v>
      </c>
    </row>
    <row r="17" spans="1:5" x14ac:dyDescent="0.25">
      <c r="A17" s="1">
        <v>42804</v>
      </c>
      <c r="B17" s="2">
        <v>58316.11</v>
      </c>
      <c r="C17" s="3">
        <v>18.600000000000001</v>
      </c>
      <c r="D17" s="4">
        <f t="shared" si="0"/>
        <v>5.6825197545640211E-3</v>
      </c>
      <c r="E17" s="4">
        <f t="shared" si="0"/>
        <v>0</v>
      </c>
    </row>
    <row r="18" spans="1:5" x14ac:dyDescent="0.25">
      <c r="A18" s="1">
        <v>42803</v>
      </c>
      <c r="B18" s="2">
        <v>57986.6</v>
      </c>
      <c r="C18" s="3">
        <v>18.600000000000001</v>
      </c>
      <c r="D18" s="4">
        <f t="shared" si="0"/>
        <v>-9.7771244591365394E-3</v>
      </c>
      <c r="E18" s="4">
        <f t="shared" si="0"/>
        <v>-1.0638297872340387E-2</v>
      </c>
    </row>
    <row r="19" spans="1:5" x14ac:dyDescent="0.25">
      <c r="A19" s="1">
        <v>42802</v>
      </c>
      <c r="B19" s="2">
        <v>58559.14</v>
      </c>
      <c r="C19" s="3">
        <v>18.8</v>
      </c>
      <c r="D19" s="4">
        <f t="shared" si="0"/>
        <v>4.9666778119349098E-4</v>
      </c>
      <c r="E19" s="4">
        <f t="shared" si="0"/>
        <v>-1.0526315789473648E-2</v>
      </c>
    </row>
    <row r="20" spans="1:5" x14ac:dyDescent="0.25">
      <c r="A20" s="1">
        <v>42801</v>
      </c>
      <c r="B20" s="2">
        <v>58530.07</v>
      </c>
      <c r="C20" s="3">
        <v>19</v>
      </c>
      <c r="D20" s="4">
        <f t="shared" si="0"/>
        <v>-7.8932817861085951E-3</v>
      </c>
      <c r="E20" s="4">
        <f t="shared" si="0"/>
        <v>-1.9607843137254853E-2</v>
      </c>
    </row>
    <row r="21" spans="1:5" x14ac:dyDescent="0.25">
      <c r="A21" s="1">
        <v>42800</v>
      </c>
      <c r="B21" s="2">
        <v>58995.74</v>
      </c>
      <c r="C21" s="3">
        <v>19.38</v>
      </c>
      <c r="D21" s="4">
        <f t="shared" si="0"/>
        <v>-5.355284085985311E-3</v>
      </c>
      <c r="E21" s="4">
        <f t="shared" si="0"/>
        <v>5.1867219917011336E-3</v>
      </c>
    </row>
    <row r="22" spans="1:5" x14ac:dyDescent="0.25">
      <c r="A22" s="1">
        <v>42797</v>
      </c>
      <c r="B22" s="2">
        <v>59313.38</v>
      </c>
      <c r="C22" s="3">
        <v>19.28</v>
      </c>
      <c r="D22" s="2"/>
      <c r="E22" s="2"/>
    </row>
    <row r="24" spans="1:5" x14ac:dyDescent="0.25">
      <c r="D24" s="8" t="s">
        <v>7</v>
      </c>
      <c r="E24" s="10">
        <f>_xlfn.COVARIANCE.P(E2:E21,D2:D21)</f>
        <v>2.7790261312452111E-5</v>
      </c>
    </row>
    <row r="25" spans="1:5" x14ac:dyDescent="0.25">
      <c r="D25" s="8" t="s">
        <v>6</v>
      </c>
      <c r="E25" s="10">
        <f>_xlfn.VAR.P(D2:D21)</f>
        <v>8.0405179006277276E-5</v>
      </c>
    </row>
    <row r="26" spans="1:5" x14ac:dyDescent="0.25">
      <c r="D26" s="9" t="s">
        <v>5</v>
      </c>
      <c r="E26" s="11">
        <f>E24/E25</f>
        <v>0.34562775253920536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3"/>
  <sheetViews>
    <sheetView topLeftCell="D1" workbookViewId="0">
      <selection activeCell="H30" sqref="H30"/>
    </sheetView>
  </sheetViews>
  <sheetFormatPr defaultRowHeight="15" x14ac:dyDescent="0.25"/>
  <cols>
    <col min="1" max="1" width="11.7109375" hidden="1" customWidth="1"/>
    <col min="2" max="2" width="14.5703125" hidden="1" customWidth="1"/>
    <col min="3" max="3" width="11.28515625" hidden="1" customWidth="1"/>
    <col min="4" max="4" width="10.28515625" customWidth="1"/>
    <col min="5" max="5" width="12.85546875" customWidth="1"/>
    <col min="6" max="6" width="3.85546875" customWidth="1"/>
    <col min="7" max="7" width="12" bestFit="1" customWidth="1"/>
    <col min="8" max="8" width="14" customWidth="1"/>
  </cols>
  <sheetData>
    <row r="1" spans="1:8" ht="52.5" customHeight="1" x14ac:dyDescent="0.25">
      <c r="A1" s="5" t="s">
        <v>0</v>
      </c>
      <c r="B1" s="5" t="s">
        <v>3</v>
      </c>
      <c r="C1" s="6" t="s">
        <v>4</v>
      </c>
      <c r="D1" s="6" t="s">
        <v>1</v>
      </c>
      <c r="E1" s="6" t="s">
        <v>2</v>
      </c>
    </row>
    <row r="2" spans="1:8" x14ac:dyDescent="0.25">
      <c r="A2" s="1">
        <v>42825</v>
      </c>
      <c r="B2" s="2">
        <v>57911.31</v>
      </c>
      <c r="C2" s="3">
        <v>20.18</v>
      </c>
      <c r="D2" s="4">
        <f>(B2-B3)/B3</f>
        <v>-1.0523141377000769E-2</v>
      </c>
      <c r="E2" s="4">
        <f>(C2-C3)/C3</f>
        <v>8.9999999999999854E-3</v>
      </c>
    </row>
    <row r="3" spans="1:8" x14ac:dyDescent="0.25">
      <c r="A3" s="1">
        <v>42824</v>
      </c>
      <c r="B3" s="2">
        <v>58527.199999999997</v>
      </c>
      <c r="C3" s="3">
        <v>20</v>
      </c>
      <c r="D3" s="4">
        <f t="shared" ref="D3:E21" si="0">(B3-B4)/B4</f>
        <v>-3.1088548880833372E-3</v>
      </c>
      <c r="E3" s="4">
        <f t="shared" si="0"/>
        <v>-1.0880316518298658E-2</v>
      </c>
    </row>
    <row r="4" spans="1:8" x14ac:dyDescent="0.25">
      <c r="A4" s="1">
        <v>42823</v>
      </c>
      <c r="B4" s="2">
        <v>58709.72</v>
      </c>
      <c r="C4" s="3">
        <v>20.22</v>
      </c>
      <c r="D4" s="4">
        <f t="shared" si="0"/>
        <v>-3.886067504643818E-3</v>
      </c>
      <c r="E4" s="4">
        <f t="shared" si="0"/>
        <v>-2.9585798816569166E-3</v>
      </c>
    </row>
    <row r="5" spans="1:8" x14ac:dyDescent="0.25">
      <c r="A5" s="1">
        <v>42822</v>
      </c>
      <c r="B5" s="2">
        <v>58938.76</v>
      </c>
      <c r="C5" s="3">
        <v>20.28</v>
      </c>
      <c r="D5" s="4">
        <f t="shared" si="0"/>
        <v>1.0282333057359679E-2</v>
      </c>
      <c r="E5" s="4">
        <f t="shared" si="0"/>
        <v>-4.9067713444552437E-3</v>
      </c>
    </row>
    <row r="6" spans="1:8" x14ac:dyDescent="0.25">
      <c r="A6" s="1">
        <v>42821</v>
      </c>
      <c r="B6" s="2">
        <v>58338.9</v>
      </c>
      <c r="C6" s="3">
        <v>20.38</v>
      </c>
      <c r="D6" s="4">
        <f t="shared" si="0"/>
        <v>-1.2369484384173443E-2</v>
      </c>
      <c r="E6" s="4">
        <f t="shared" si="0"/>
        <v>9.8231827111982194E-4</v>
      </c>
      <c r="H6" s="7"/>
    </row>
    <row r="7" spans="1:8" x14ac:dyDescent="0.25">
      <c r="A7" s="1">
        <v>42818</v>
      </c>
      <c r="B7" s="2">
        <v>59069.56</v>
      </c>
      <c r="C7" s="3">
        <v>20.36</v>
      </c>
      <c r="D7" s="4">
        <f t="shared" si="0"/>
        <v>-4.0816547556359018E-4</v>
      </c>
      <c r="E7" s="4">
        <f t="shared" si="0"/>
        <v>7.9207920792079278E-3</v>
      </c>
      <c r="H7" s="7"/>
    </row>
    <row r="8" spans="1:8" x14ac:dyDescent="0.25">
      <c r="A8" s="1">
        <v>42817</v>
      </c>
      <c r="B8" s="2">
        <v>59093.68</v>
      </c>
      <c r="C8" s="3">
        <v>20.2</v>
      </c>
      <c r="D8" s="4">
        <f t="shared" si="0"/>
        <v>5.8508995924080598E-3</v>
      </c>
      <c r="E8" s="4">
        <f t="shared" si="0"/>
        <v>2.1233569261880594E-2</v>
      </c>
      <c r="H8" s="7"/>
    </row>
    <row r="9" spans="1:8" x14ac:dyDescent="0.25">
      <c r="A9" s="1">
        <v>42816</v>
      </c>
      <c r="B9" s="2">
        <v>58749.94</v>
      </c>
      <c r="C9" s="3">
        <v>19.78</v>
      </c>
      <c r="D9" s="4">
        <f t="shared" si="0"/>
        <v>-1.1821320292164747E-2</v>
      </c>
      <c r="E9" s="4">
        <f t="shared" si="0"/>
        <v>9.1836734693877403E-3</v>
      </c>
      <c r="H9" s="7"/>
    </row>
    <row r="10" spans="1:8" x14ac:dyDescent="0.25">
      <c r="A10" s="1">
        <v>42815</v>
      </c>
      <c r="B10" s="2">
        <v>59452.75</v>
      </c>
      <c r="C10" s="3">
        <v>19.600000000000001</v>
      </c>
      <c r="D10" s="4">
        <f t="shared" si="0"/>
        <v>-1.1618473450922893E-2</v>
      </c>
      <c r="E10" s="4">
        <f t="shared" si="0"/>
        <v>-2.0366598778003638E-3</v>
      </c>
    </row>
    <row r="11" spans="1:8" x14ac:dyDescent="0.25">
      <c r="A11" s="1">
        <v>42814</v>
      </c>
      <c r="B11" s="2">
        <v>60151.62</v>
      </c>
      <c r="C11" s="3">
        <v>19.64</v>
      </c>
      <c r="D11" s="4">
        <f t="shared" si="0"/>
        <v>-4.7807292353463423E-3</v>
      </c>
      <c r="E11" s="4">
        <f t="shared" si="0"/>
        <v>-7.0778564206269243E-3</v>
      </c>
    </row>
    <row r="12" spans="1:8" x14ac:dyDescent="0.25">
      <c r="A12" s="1">
        <v>42811</v>
      </c>
      <c r="B12" s="2">
        <v>60440.57</v>
      </c>
      <c r="C12" s="3">
        <v>19.78</v>
      </c>
      <c r="D12" s="4">
        <f t="shared" si="0"/>
        <v>3.2099427724251893E-3</v>
      </c>
      <c r="E12" s="4">
        <f t="shared" si="0"/>
        <v>5.081300813008202E-3</v>
      </c>
    </row>
    <row r="13" spans="1:8" x14ac:dyDescent="0.25">
      <c r="A13" s="1">
        <v>42810</v>
      </c>
      <c r="B13" s="2">
        <v>60247.18</v>
      </c>
      <c r="C13" s="3">
        <v>19.68</v>
      </c>
      <c r="D13" s="4">
        <f t="shared" si="0"/>
        <v>1.9252681098381217E-2</v>
      </c>
      <c r="E13" s="4">
        <f t="shared" si="0"/>
        <v>1.547987616099075E-2</v>
      </c>
    </row>
    <row r="14" spans="1:8" x14ac:dyDescent="0.25">
      <c r="A14" s="1">
        <v>42809</v>
      </c>
      <c r="B14" s="2">
        <v>59109.17</v>
      </c>
      <c r="C14" s="3">
        <v>19.38</v>
      </c>
      <c r="D14" s="4">
        <f t="shared" si="0"/>
        <v>-3.2402314147476222E-3</v>
      </c>
      <c r="E14" s="4">
        <f t="shared" si="0"/>
        <v>2.6483050847457629E-2</v>
      </c>
    </row>
    <row r="15" spans="1:8" x14ac:dyDescent="0.25">
      <c r="A15" s="1">
        <v>42808</v>
      </c>
      <c r="B15" s="2">
        <v>59301.32</v>
      </c>
      <c r="C15" s="3">
        <v>18.88</v>
      </c>
      <c r="D15" s="4">
        <f t="shared" si="0"/>
        <v>-3.5837955800307466E-4</v>
      </c>
      <c r="E15" s="4">
        <f t="shared" si="0"/>
        <v>9.625668449197846E-3</v>
      </c>
    </row>
    <row r="16" spans="1:8" x14ac:dyDescent="0.25">
      <c r="A16" s="1">
        <v>42807</v>
      </c>
      <c r="B16" s="2">
        <v>59322.58</v>
      </c>
      <c r="C16" s="3">
        <v>18.7</v>
      </c>
      <c r="D16" s="4">
        <f t="shared" si="0"/>
        <v>1.7258867232399437E-2</v>
      </c>
      <c r="E16" s="4">
        <f t="shared" si="0"/>
        <v>5.3763440860213904E-3</v>
      </c>
    </row>
    <row r="17" spans="1:5" x14ac:dyDescent="0.25">
      <c r="A17" s="1">
        <v>42804</v>
      </c>
      <c r="B17" s="2">
        <v>58316.11</v>
      </c>
      <c r="C17" s="3">
        <v>18.600000000000001</v>
      </c>
      <c r="D17" s="4">
        <f t="shared" si="0"/>
        <v>5.6825197545640211E-3</v>
      </c>
      <c r="E17" s="4">
        <f t="shared" si="0"/>
        <v>0</v>
      </c>
    </row>
    <row r="18" spans="1:5" x14ac:dyDescent="0.25">
      <c r="A18" s="1">
        <v>42803</v>
      </c>
      <c r="B18" s="2">
        <v>57986.6</v>
      </c>
      <c r="C18" s="3">
        <v>18.600000000000001</v>
      </c>
      <c r="D18" s="4">
        <f t="shared" si="0"/>
        <v>-9.7771244591365394E-3</v>
      </c>
      <c r="E18" s="4">
        <f t="shared" si="0"/>
        <v>-1.0638297872340387E-2</v>
      </c>
    </row>
    <row r="19" spans="1:5" x14ac:dyDescent="0.25">
      <c r="A19" s="1">
        <v>42802</v>
      </c>
      <c r="B19" s="2">
        <v>58559.14</v>
      </c>
      <c r="C19" s="3">
        <v>18.8</v>
      </c>
      <c r="D19" s="4">
        <f t="shared" si="0"/>
        <v>4.9666778119349098E-4</v>
      </c>
      <c r="E19" s="4">
        <f t="shared" si="0"/>
        <v>-1.0526315789473648E-2</v>
      </c>
    </row>
    <row r="20" spans="1:5" x14ac:dyDescent="0.25">
      <c r="A20" s="1">
        <v>42801</v>
      </c>
      <c r="B20" s="2">
        <v>58530.07</v>
      </c>
      <c r="C20" s="3">
        <v>19</v>
      </c>
      <c r="D20" s="4">
        <f t="shared" si="0"/>
        <v>-7.8932817861085951E-3</v>
      </c>
      <c r="E20" s="4">
        <f t="shared" si="0"/>
        <v>-1.9607843137254853E-2</v>
      </c>
    </row>
    <row r="21" spans="1:5" x14ac:dyDescent="0.25">
      <c r="A21" s="1">
        <v>42800</v>
      </c>
      <c r="B21" s="2">
        <v>58995.74</v>
      </c>
      <c r="C21" s="3">
        <v>19.38</v>
      </c>
      <c r="D21" s="4">
        <f t="shared" si="0"/>
        <v>-5.355284085985311E-3</v>
      </c>
      <c r="E21" s="4">
        <f t="shared" si="0"/>
        <v>5.1867219917011336E-3</v>
      </c>
    </row>
    <row r="22" spans="1:5" x14ac:dyDescent="0.25">
      <c r="A22" s="1">
        <v>42797</v>
      </c>
      <c r="B22" s="2">
        <v>59313.38</v>
      </c>
      <c r="C22" s="3">
        <v>19.28</v>
      </c>
      <c r="D22" s="2"/>
      <c r="E22" s="2"/>
    </row>
    <row r="23" spans="1:5" x14ac:dyDescent="0.25">
      <c r="D23" s="9" t="s">
        <v>5</v>
      </c>
      <c r="E23" s="11">
        <f>SLOPE(E2:E21,D2:D21)</f>
        <v>0.3456277525392053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3"/>
  <sheetViews>
    <sheetView topLeftCell="D1" workbookViewId="0">
      <selection activeCell="G26" sqref="G26"/>
    </sheetView>
  </sheetViews>
  <sheetFormatPr defaultRowHeight="15" x14ac:dyDescent="0.25"/>
  <cols>
    <col min="1" max="1" width="11.7109375" hidden="1" customWidth="1"/>
    <col min="2" max="2" width="14.5703125" hidden="1" customWidth="1"/>
    <col min="3" max="3" width="11.28515625" hidden="1" customWidth="1"/>
    <col min="4" max="5" width="13.140625" customWidth="1"/>
    <col min="6" max="6" width="6.42578125" customWidth="1"/>
    <col min="7" max="7" width="12" bestFit="1" customWidth="1"/>
    <col min="8" max="8" width="14" customWidth="1"/>
  </cols>
  <sheetData>
    <row r="1" spans="1:8" ht="52.5" customHeight="1" x14ac:dyDescent="0.25">
      <c r="A1" s="5" t="s">
        <v>0</v>
      </c>
      <c r="B1" s="5" t="s">
        <v>3</v>
      </c>
      <c r="C1" s="6" t="s">
        <v>4</v>
      </c>
      <c r="D1" s="6" t="s">
        <v>1</v>
      </c>
      <c r="E1" s="6" t="s">
        <v>2</v>
      </c>
    </row>
    <row r="2" spans="1:8" x14ac:dyDescent="0.25">
      <c r="A2" s="1">
        <v>42825</v>
      </c>
      <c r="B2" s="2">
        <v>57911.31</v>
      </c>
      <c r="C2" s="3">
        <v>20.18</v>
      </c>
      <c r="D2" s="4">
        <f>(B2-B3)/B3</f>
        <v>-1.0523141377000769E-2</v>
      </c>
      <c r="E2" s="4">
        <f>(C2-C3)/C3</f>
        <v>8.9999999999999854E-3</v>
      </c>
    </row>
    <row r="3" spans="1:8" x14ac:dyDescent="0.25">
      <c r="A3" s="1">
        <v>42824</v>
      </c>
      <c r="B3" s="2">
        <v>58527.199999999997</v>
      </c>
      <c r="C3" s="3">
        <v>20</v>
      </c>
      <c r="D3" s="4">
        <f t="shared" ref="D3:E21" si="0">(B3-B4)/B4</f>
        <v>-3.1088548880833372E-3</v>
      </c>
      <c r="E3" s="4">
        <f t="shared" si="0"/>
        <v>-1.0880316518298658E-2</v>
      </c>
    </row>
    <row r="4" spans="1:8" x14ac:dyDescent="0.25">
      <c r="A4" s="1">
        <v>42823</v>
      </c>
      <c r="B4" s="2">
        <v>58709.72</v>
      </c>
      <c r="C4" s="3">
        <v>20.22</v>
      </c>
      <c r="D4" s="4">
        <f t="shared" si="0"/>
        <v>-3.886067504643818E-3</v>
      </c>
      <c r="E4" s="4">
        <f t="shared" si="0"/>
        <v>-2.9585798816569166E-3</v>
      </c>
    </row>
    <row r="5" spans="1:8" x14ac:dyDescent="0.25">
      <c r="A5" s="1">
        <v>42822</v>
      </c>
      <c r="B5" s="2">
        <v>58938.76</v>
      </c>
      <c r="C5" s="3">
        <v>20.28</v>
      </c>
      <c r="D5" s="4">
        <f t="shared" si="0"/>
        <v>1.0282333057359679E-2</v>
      </c>
      <c r="E5" s="4">
        <f t="shared" si="0"/>
        <v>-4.9067713444552437E-3</v>
      </c>
    </row>
    <row r="6" spans="1:8" x14ac:dyDescent="0.25">
      <c r="A6" s="1">
        <v>42821</v>
      </c>
      <c r="B6" s="2">
        <v>58338.9</v>
      </c>
      <c r="C6" s="3">
        <v>20.38</v>
      </c>
      <c r="D6" s="4">
        <f t="shared" si="0"/>
        <v>-1.2369484384173443E-2</v>
      </c>
      <c r="E6" s="4">
        <f t="shared" si="0"/>
        <v>9.8231827111982194E-4</v>
      </c>
      <c r="H6" s="7"/>
    </row>
    <row r="7" spans="1:8" x14ac:dyDescent="0.25">
      <c r="A7" s="1">
        <v>42818</v>
      </c>
      <c r="B7" s="2">
        <v>59069.56</v>
      </c>
      <c r="C7" s="3">
        <v>20.36</v>
      </c>
      <c r="D7" s="4">
        <f t="shared" si="0"/>
        <v>-4.0816547556359018E-4</v>
      </c>
      <c r="E7" s="4">
        <f t="shared" si="0"/>
        <v>7.9207920792079278E-3</v>
      </c>
      <c r="H7" s="7"/>
    </row>
    <row r="8" spans="1:8" x14ac:dyDescent="0.25">
      <c r="A8" s="1">
        <v>42817</v>
      </c>
      <c r="B8" s="2">
        <v>59093.68</v>
      </c>
      <c r="C8" s="3">
        <v>20.2</v>
      </c>
      <c r="D8" s="4">
        <f t="shared" si="0"/>
        <v>5.8508995924080598E-3</v>
      </c>
      <c r="E8" s="4">
        <f t="shared" si="0"/>
        <v>2.1233569261880594E-2</v>
      </c>
      <c r="H8" s="7"/>
    </row>
    <row r="9" spans="1:8" x14ac:dyDescent="0.25">
      <c r="A9" s="1">
        <v>42816</v>
      </c>
      <c r="B9" s="2">
        <v>58749.94</v>
      </c>
      <c r="C9" s="3">
        <v>19.78</v>
      </c>
      <c r="D9" s="4">
        <f t="shared" si="0"/>
        <v>-1.1821320292164747E-2</v>
      </c>
      <c r="E9" s="4">
        <f t="shared" si="0"/>
        <v>9.1836734693877403E-3</v>
      </c>
      <c r="H9" s="7"/>
    </row>
    <row r="10" spans="1:8" x14ac:dyDescent="0.25">
      <c r="A10" s="1">
        <v>42815</v>
      </c>
      <c r="B10" s="2">
        <v>59452.75</v>
      </c>
      <c r="C10" s="3">
        <v>19.600000000000001</v>
      </c>
      <c r="D10" s="4">
        <f t="shared" si="0"/>
        <v>-1.1618473450922893E-2</v>
      </c>
      <c r="E10" s="4">
        <f t="shared" si="0"/>
        <v>-2.0366598778003638E-3</v>
      </c>
    </row>
    <row r="11" spans="1:8" x14ac:dyDescent="0.25">
      <c r="A11" s="1">
        <v>42814</v>
      </c>
      <c r="B11" s="2">
        <v>60151.62</v>
      </c>
      <c r="C11" s="3">
        <v>19.64</v>
      </c>
      <c r="D11" s="4">
        <f t="shared" si="0"/>
        <v>-4.7807292353463423E-3</v>
      </c>
      <c r="E11" s="4">
        <f t="shared" si="0"/>
        <v>-7.0778564206269243E-3</v>
      </c>
    </row>
    <row r="12" spans="1:8" x14ac:dyDescent="0.25">
      <c r="A12" s="1">
        <v>42811</v>
      </c>
      <c r="B12" s="2">
        <v>60440.57</v>
      </c>
      <c r="C12" s="3">
        <v>19.78</v>
      </c>
      <c r="D12" s="4">
        <f t="shared" si="0"/>
        <v>3.2099427724251893E-3</v>
      </c>
      <c r="E12" s="4">
        <f t="shared" si="0"/>
        <v>5.081300813008202E-3</v>
      </c>
    </row>
    <row r="13" spans="1:8" x14ac:dyDescent="0.25">
      <c r="A13" s="1">
        <v>42810</v>
      </c>
      <c r="B13" s="2">
        <v>60247.18</v>
      </c>
      <c r="C13" s="3">
        <v>19.68</v>
      </c>
      <c r="D13" s="4">
        <f t="shared" si="0"/>
        <v>1.9252681098381217E-2</v>
      </c>
      <c r="E13" s="4">
        <f t="shared" si="0"/>
        <v>1.547987616099075E-2</v>
      </c>
    </row>
    <row r="14" spans="1:8" x14ac:dyDescent="0.25">
      <c r="A14" s="1">
        <v>42809</v>
      </c>
      <c r="B14" s="2">
        <v>59109.17</v>
      </c>
      <c r="C14" s="3">
        <v>19.38</v>
      </c>
      <c r="D14" s="4">
        <f t="shared" si="0"/>
        <v>-3.2402314147476222E-3</v>
      </c>
      <c r="E14" s="4">
        <f t="shared" si="0"/>
        <v>2.6483050847457629E-2</v>
      </c>
    </row>
    <row r="15" spans="1:8" x14ac:dyDescent="0.25">
      <c r="A15" s="1">
        <v>42808</v>
      </c>
      <c r="B15" s="2">
        <v>59301.32</v>
      </c>
      <c r="C15" s="3">
        <v>18.88</v>
      </c>
      <c r="D15" s="4">
        <f t="shared" si="0"/>
        <v>-3.5837955800307466E-4</v>
      </c>
      <c r="E15" s="4">
        <f t="shared" si="0"/>
        <v>9.625668449197846E-3</v>
      </c>
    </row>
    <row r="16" spans="1:8" x14ac:dyDescent="0.25">
      <c r="A16" s="1">
        <v>42807</v>
      </c>
      <c r="B16" s="2">
        <v>59322.58</v>
      </c>
      <c r="C16" s="3">
        <v>18.7</v>
      </c>
      <c r="D16" s="4">
        <f t="shared" si="0"/>
        <v>1.7258867232399437E-2</v>
      </c>
      <c r="E16" s="4">
        <f t="shared" si="0"/>
        <v>5.3763440860213904E-3</v>
      </c>
    </row>
    <row r="17" spans="1:5" x14ac:dyDescent="0.25">
      <c r="A17" s="1">
        <v>42804</v>
      </c>
      <c r="B17" s="2">
        <v>58316.11</v>
      </c>
      <c r="C17" s="3">
        <v>18.600000000000001</v>
      </c>
      <c r="D17" s="4">
        <f t="shared" si="0"/>
        <v>5.6825197545640211E-3</v>
      </c>
      <c r="E17" s="4">
        <f t="shared" si="0"/>
        <v>0</v>
      </c>
    </row>
    <row r="18" spans="1:5" x14ac:dyDescent="0.25">
      <c r="A18" s="1">
        <v>42803</v>
      </c>
      <c r="B18" s="2">
        <v>57986.6</v>
      </c>
      <c r="C18" s="3">
        <v>18.600000000000001</v>
      </c>
      <c r="D18" s="4">
        <f t="shared" si="0"/>
        <v>-9.7771244591365394E-3</v>
      </c>
      <c r="E18" s="4">
        <f t="shared" si="0"/>
        <v>-1.0638297872340387E-2</v>
      </c>
    </row>
    <row r="19" spans="1:5" x14ac:dyDescent="0.25">
      <c r="A19" s="1">
        <v>42802</v>
      </c>
      <c r="B19" s="2">
        <v>58559.14</v>
      </c>
      <c r="C19" s="3">
        <v>18.8</v>
      </c>
      <c r="D19" s="4">
        <f t="shared" si="0"/>
        <v>4.9666778119349098E-4</v>
      </c>
      <c r="E19" s="4">
        <f t="shared" si="0"/>
        <v>-1.0526315789473648E-2</v>
      </c>
    </row>
    <row r="20" spans="1:5" x14ac:dyDescent="0.25">
      <c r="A20" s="1">
        <v>42801</v>
      </c>
      <c r="B20" s="2">
        <v>58530.07</v>
      </c>
      <c r="C20" s="3">
        <v>19</v>
      </c>
      <c r="D20" s="4">
        <f t="shared" si="0"/>
        <v>-7.8932817861085951E-3</v>
      </c>
      <c r="E20" s="4">
        <f t="shared" si="0"/>
        <v>-1.9607843137254853E-2</v>
      </c>
    </row>
    <row r="21" spans="1:5" x14ac:dyDescent="0.25">
      <c r="A21" s="1">
        <v>42800</v>
      </c>
      <c r="B21" s="2">
        <v>58995.74</v>
      </c>
      <c r="C21" s="3">
        <v>19.38</v>
      </c>
      <c r="D21" s="4">
        <f t="shared" si="0"/>
        <v>-5.355284085985311E-3</v>
      </c>
      <c r="E21" s="4">
        <f t="shared" si="0"/>
        <v>5.1867219917011336E-3</v>
      </c>
    </row>
    <row r="22" spans="1:5" x14ac:dyDescent="0.25">
      <c r="A22" s="1">
        <v>42797</v>
      </c>
      <c r="B22" s="2">
        <v>59313.38</v>
      </c>
      <c r="C22" s="3">
        <v>19.28</v>
      </c>
      <c r="D22" s="2"/>
      <c r="E22" s="2"/>
    </row>
    <row r="23" spans="1:5" x14ac:dyDescent="0.25">
      <c r="D23" s="9" t="s">
        <v>5</v>
      </c>
      <c r="E23" s="11">
        <f>LINEST(E2:E21,D2:D21)</f>
        <v>0.34562775253920525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7"/>
  <sheetViews>
    <sheetView topLeftCell="D1" workbookViewId="0">
      <selection activeCell="K42" sqref="K42"/>
    </sheetView>
  </sheetViews>
  <sheetFormatPr defaultRowHeight="15" x14ac:dyDescent="0.25"/>
  <cols>
    <col min="1" max="1" width="11.7109375" hidden="1" customWidth="1"/>
    <col min="2" max="2" width="14.5703125" hidden="1" customWidth="1"/>
    <col min="3" max="3" width="11.28515625" hidden="1" customWidth="1"/>
    <col min="4" max="5" width="15.140625" customWidth="1"/>
    <col min="6" max="6" width="5.28515625" customWidth="1"/>
    <col min="7" max="7" width="12" bestFit="1" customWidth="1"/>
    <col min="8" max="8" width="14" customWidth="1"/>
  </cols>
  <sheetData>
    <row r="1" spans="1:8" ht="52.5" customHeight="1" x14ac:dyDescent="0.25">
      <c r="A1" s="5" t="s">
        <v>0</v>
      </c>
      <c r="B1" s="5" t="s">
        <v>3</v>
      </c>
      <c r="C1" s="6" t="s">
        <v>4</v>
      </c>
      <c r="D1" s="6" t="s">
        <v>1</v>
      </c>
      <c r="E1" s="6" t="s">
        <v>2</v>
      </c>
    </row>
    <row r="2" spans="1:8" x14ac:dyDescent="0.25">
      <c r="A2" s="1">
        <v>42825</v>
      </c>
      <c r="B2" s="2">
        <v>57911.31</v>
      </c>
      <c r="C2" s="3">
        <v>20.18</v>
      </c>
      <c r="D2" s="4">
        <f>(B2-B3)/B3</f>
        <v>-1.0523141377000769E-2</v>
      </c>
      <c r="E2" s="4">
        <f>(C2-C3)/C3</f>
        <v>8.9999999999999854E-3</v>
      </c>
    </row>
    <row r="3" spans="1:8" x14ac:dyDescent="0.25">
      <c r="A3" s="1">
        <v>42824</v>
      </c>
      <c r="B3" s="2">
        <v>58527.199999999997</v>
      </c>
      <c r="C3" s="3">
        <v>20</v>
      </c>
      <c r="D3" s="4">
        <f t="shared" ref="D3:E21" si="0">(B3-B4)/B4</f>
        <v>-3.1088548880833372E-3</v>
      </c>
      <c r="E3" s="4">
        <f t="shared" si="0"/>
        <v>-1.0880316518298658E-2</v>
      </c>
    </row>
    <row r="4" spans="1:8" x14ac:dyDescent="0.25">
      <c r="A4" s="1">
        <v>42823</v>
      </c>
      <c r="B4" s="2">
        <v>58709.72</v>
      </c>
      <c r="C4" s="3">
        <v>20.22</v>
      </c>
      <c r="D4" s="4">
        <f t="shared" si="0"/>
        <v>-3.886067504643818E-3</v>
      </c>
      <c r="E4" s="4">
        <f t="shared" si="0"/>
        <v>-2.9585798816569166E-3</v>
      </c>
    </row>
    <row r="5" spans="1:8" x14ac:dyDescent="0.25">
      <c r="A5" s="1">
        <v>42822</v>
      </c>
      <c r="B5" s="2">
        <v>58938.76</v>
      </c>
      <c r="C5" s="3">
        <v>20.28</v>
      </c>
      <c r="D5" s="4">
        <f t="shared" si="0"/>
        <v>1.0282333057359679E-2</v>
      </c>
      <c r="E5" s="4">
        <f t="shared" si="0"/>
        <v>-4.9067713444552437E-3</v>
      </c>
    </row>
    <row r="6" spans="1:8" x14ac:dyDescent="0.25">
      <c r="A6" s="1">
        <v>42821</v>
      </c>
      <c r="B6" s="2">
        <v>58338.9</v>
      </c>
      <c r="C6" s="3">
        <v>20.38</v>
      </c>
      <c r="D6" s="4">
        <f t="shared" si="0"/>
        <v>-1.2369484384173443E-2</v>
      </c>
      <c r="E6" s="4">
        <f t="shared" si="0"/>
        <v>9.8231827111982194E-4</v>
      </c>
      <c r="H6" s="7"/>
    </row>
    <row r="7" spans="1:8" x14ac:dyDescent="0.25">
      <c r="A7" s="1">
        <v>42818</v>
      </c>
      <c r="B7" s="2">
        <v>59069.56</v>
      </c>
      <c r="C7" s="3">
        <v>20.36</v>
      </c>
      <c r="D7" s="4">
        <f t="shared" si="0"/>
        <v>-4.0816547556359018E-4</v>
      </c>
      <c r="E7" s="4">
        <f t="shared" si="0"/>
        <v>7.9207920792079278E-3</v>
      </c>
      <c r="H7" s="7"/>
    </row>
    <row r="8" spans="1:8" x14ac:dyDescent="0.25">
      <c r="A8" s="1">
        <v>42817</v>
      </c>
      <c r="B8" s="2">
        <v>59093.68</v>
      </c>
      <c r="C8" s="3">
        <v>20.2</v>
      </c>
      <c r="D8" s="4">
        <f t="shared" si="0"/>
        <v>5.8508995924080598E-3</v>
      </c>
      <c r="E8" s="4">
        <f t="shared" si="0"/>
        <v>2.1233569261880594E-2</v>
      </c>
      <c r="H8" s="7"/>
    </row>
    <row r="9" spans="1:8" x14ac:dyDescent="0.25">
      <c r="A9" s="1">
        <v>42816</v>
      </c>
      <c r="B9" s="2">
        <v>58749.94</v>
      </c>
      <c r="C9" s="3">
        <v>19.78</v>
      </c>
      <c r="D9" s="4">
        <f t="shared" si="0"/>
        <v>-1.1821320292164747E-2</v>
      </c>
      <c r="E9" s="4">
        <f t="shared" si="0"/>
        <v>9.1836734693877403E-3</v>
      </c>
      <c r="H9" s="7"/>
    </row>
    <row r="10" spans="1:8" x14ac:dyDescent="0.25">
      <c r="A10" s="1">
        <v>42815</v>
      </c>
      <c r="B10" s="2">
        <v>59452.75</v>
      </c>
      <c r="C10" s="3">
        <v>19.600000000000001</v>
      </c>
      <c r="D10" s="4">
        <f t="shared" si="0"/>
        <v>-1.1618473450922893E-2</v>
      </c>
      <c r="E10" s="4">
        <f t="shared" si="0"/>
        <v>-2.0366598778003638E-3</v>
      </c>
    </row>
    <row r="11" spans="1:8" x14ac:dyDescent="0.25">
      <c r="A11" s="1">
        <v>42814</v>
      </c>
      <c r="B11" s="2">
        <v>60151.62</v>
      </c>
      <c r="C11" s="3">
        <v>19.64</v>
      </c>
      <c r="D11" s="4">
        <f t="shared" si="0"/>
        <v>-4.7807292353463423E-3</v>
      </c>
      <c r="E11" s="4">
        <f t="shared" si="0"/>
        <v>-7.0778564206269243E-3</v>
      </c>
    </row>
    <row r="12" spans="1:8" x14ac:dyDescent="0.25">
      <c r="A12" s="1">
        <v>42811</v>
      </c>
      <c r="B12" s="2">
        <v>60440.57</v>
      </c>
      <c r="C12" s="3">
        <v>19.78</v>
      </c>
      <c r="D12" s="4">
        <f t="shared" si="0"/>
        <v>3.2099427724251893E-3</v>
      </c>
      <c r="E12" s="4">
        <f t="shared" si="0"/>
        <v>5.081300813008202E-3</v>
      </c>
    </row>
    <row r="13" spans="1:8" x14ac:dyDescent="0.25">
      <c r="A13" s="1">
        <v>42810</v>
      </c>
      <c r="B13" s="2">
        <v>60247.18</v>
      </c>
      <c r="C13" s="3">
        <v>19.68</v>
      </c>
      <c r="D13" s="4">
        <f t="shared" si="0"/>
        <v>1.9252681098381217E-2</v>
      </c>
      <c r="E13" s="4">
        <f t="shared" si="0"/>
        <v>1.547987616099075E-2</v>
      </c>
    </row>
    <row r="14" spans="1:8" x14ac:dyDescent="0.25">
      <c r="A14" s="1">
        <v>42809</v>
      </c>
      <c r="B14" s="2">
        <v>59109.17</v>
      </c>
      <c r="C14" s="3">
        <v>19.38</v>
      </c>
      <c r="D14" s="4">
        <f t="shared" si="0"/>
        <v>-3.2402314147476222E-3</v>
      </c>
      <c r="E14" s="4">
        <f t="shared" si="0"/>
        <v>2.6483050847457629E-2</v>
      </c>
    </row>
    <row r="15" spans="1:8" x14ac:dyDescent="0.25">
      <c r="A15" s="1">
        <v>42808</v>
      </c>
      <c r="B15" s="2">
        <v>59301.32</v>
      </c>
      <c r="C15" s="3">
        <v>18.88</v>
      </c>
      <c r="D15" s="4">
        <f t="shared" si="0"/>
        <v>-3.5837955800307466E-4</v>
      </c>
      <c r="E15" s="4">
        <f t="shared" si="0"/>
        <v>9.625668449197846E-3</v>
      </c>
    </row>
    <row r="16" spans="1:8" x14ac:dyDescent="0.25">
      <c r="A16" s="1">
        <v>42807</v>
      </c>
      <c r="B16" s="2">
        <v>59322.58</v>
      </c>
      <c r="C16" s="3">
        <v>18.7</v>
      </c>
      <c r="D16" s="4">
        <f t="shared" si="0"/>
        <v>1.7258867232399437E-2</v>
      </c>
      <c r="E16" s="4">
        <f t="shared" si="0"/>
        <v>5.3763440860213904E-3</v>
      </c>
    </row>
    <row r="17" spans="1:5" x14ac:dyDescent="0.25">
      <c r="A17" s="1">
        <v>42804</v>
      </c>
      <c r="B17" s="2">
        <v>58316.11</v>
      </c>
      <c r="C17" s="3">
        <v>18.600000000000001</v>
      </c>
      <c r="D17" s="4">
        <f t="shared" si="0"/>
        <v>5.6825197545640211E-3</v>
      </c>
      <c r="E17" s="4">
        <f t="shared" si="0"/>
        <v>0</v>
      </c>
    </row>
    <row r="18" spans="1:5" x14ac:dyDescent="0.25">
      <c r="A18" s="1">
        <v>42803</v>
      </c>
      <c r="B18" s="2">
        <v>57986.6</v>
      </c>
      <c r="C18" s="3">
        <v>18.600000000000001</v>
      </c>
      <c r="D18" s="4">
        <f t="shared" si="0"/>
        <v>-9.7771244591365394E-3</v>
      </c>
      <c r="E18" s="4">
        <f t="shared" si="0"/>
        <v>-1.0638297872340387E-2</v>
      </c>
    </row>
    <row r="19" spans="1:5" x14ac:dyDescent="0.25">
      <c r="A19" s="1">
        <v>42802</v>
      </c>
      <c r="B19" s="2">
        <v>58559.14</v>
      </c>
      <c r="C19" s="3">
        <v>18.8</v>
      </c>
      <c r="D19" s="4">
        <f t="shared" si="0"/>
        <v>4.9666778119349098E-4</v>
      </c>
      <c r="E19" s="4">
        <f t="shared" si="0"/>
        <v>-1.0526315789473648E-2</v>
      </c>
    </row>
    <row r="20" spans="1:5" x14ac:dyDescent="0.25">
      <c r="A20" s="1">
        <v>42801</v>
      </c>
      <c r="B20" s="2">
        <v>58530.07</v>
      </c>
      <c r="C20" s="3">
        <v>19</v>
      </c>
      <c r="D20" s="4">
        <f t="shared" si="0"/>
        <v>-7.8932817861085951E-3</v>
      </c>
      <c r="E20" s="4">
        <f t="shared" si="0"/>
        <v>-1.9607843137254853E-2</v>
      </c>
    </row>
    <row r="21" spans="1:5" x14ac:dyDescent="0.25">
      <c r="A21" s="1">
        <v>42800</v>
      </c>
      <c r="B21" s="2">
        <v>58995.74</v>
      </c>
      <c r="C21" s="3">
        <v>19.38</v>
      </c>
      <c r="D21" s="4">
        <f t="shared" si="0"/>
        <v>-5.355284085985311E-3</v>
      </c>
      <c r="E21" s="4">
        <f t="shared" si="0"/>
        <v>5.1867219917011336E-3</v>
      </c>
    </row>
    <row r="22" spans="1:5" x14ac:dyDescent="0.25">
      <c r="A22" s="1">
        <v>42797</v>
      </c>
      <c r="B22" s="2">
        <v>59313.38</v>
      </c>
      <c r="C22" s="3">
        <v>19.28</v>
      </c>
      <c r="D22" s="2"/>
      <c r="E22" s="2"/>
    </row>
    <row r="23" spans="1:5" x14ac:dyDescent="0.25">
      <c r="D23" s="2" t="s">
        <v>8</v>
      </c>
      <c r="E23" s="2">
        <f>PEARSON(D2:D21,E2:E21)</f>
        <v>0.27725760736876393</v>
      </c>
    </row>
    <row r="24" spans="1:5" x14ac:dyDescent="0.25">
      <c r="D24" s="2" t="s">
        <v>9</v>
      </c>
      <c r="E24" s="2">
        <f>_xlfn.STDEV.P(D2:D21)</f>
        <v>8.966893498100514E-3</v>
      </c>
    </row>
    <row r="25" spans="1:5" x14ac:dyDescent="0.25">
      <c r="D25" s="2" t="s">
        <v>10</v>
      </c>
      <c r="E25" s="2">
        <f>_xlfn.STDEV.P(E2:E21)</f>
        <v>1.1178078309262844E-2</v>
      </c>
    </row>
    <row r="26" spans="1:5" x14ac:dyDescent="0.25">
      <c r="D26" s="2" t="s">
        <v>7</v>
      </c>
      <c r="E26" s="2">
        <f>E25*E24*E23</f>
        <v>2.7790261312452111E-5</v>
      </c>
    </row>
    <row r="27" spans="1:5" x14ac:dyDescent="0.25">
      <c r="D27" s="9" t="s">
        <v>5</v>
      </c>
      <c r="E27" s="11">
        <f>E26/(E24^2)</f>
        <v>0.34562775253920536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26"/>
  <sheetViews>
    <sheetView topLeftCell="D1" zoomScaleNormal="100" workbookViewId="0">
      <selection activeCell="L23" sqref="L23"/>
    </sheetView>
  </sheetViews>
  <sheetFormatPr defaultRowHeight="15" x14ac:dyDescent="0.25"/>
  <cols>
    <col min="1" max="1" width="11.7109375" hidden="1" customWidth="1"/>
    <col min="2" max="2" width="14.5703125" hidden="1" customWidth="1"/>
    <col min="3" max="3" width="11.28515625" hidden="1" customWidth="1"/>
    <col min="4" max="4" width="13.140625" customWidth="1"/>
    <col min="5" max="5" width="17.7109375" customWidth="1"/>
    <col min="6" max="6" width="9.42578125" customWidth="1"/>
    <col min="7" max="7" width="10" customWidth="1"/>
    <col min="8" max="8" width="17.42578125" customWidth="1"/>
    <col min="9" max="9" width="11.7109375" customWidth="1"/>
    <col min="10" max="10" width="3.7109375" customWidth="1"/>
  </cols>
  <sheetData>
    <row r="1" spans="1:9" ht="52.5" customHeight="1" x14ac:dyDescent="0.25">
      <c r="A1" s="5" t="s">
        <v>0</v>
      </c>
      <c r="B1" s="5" t="s">
        <v>3</v>
      </c>
      <c r="C1" s="6" t="s">
        <v>4</v>
      </c>
      <c r="D1" s="6" t="s">
        <v>12</v>
      </c>
      <c r="E1" s="6" t="s">
        <v>13</v>
      </c>
    </row>
    <row r="2" spans="1:9" x14ac:dyDescent="0.25">
      <c r="A2" s="1">
        <v>42825</v>
      </c>
      <c r="B2" s="2">
        <v>57911.31</v>
      </c>
      <c r="C2" s="3">
        <v>20.18</v>
      </c>
      <c r="D2" s="15">
        <f>(B2-B3)/B3</f>
        <v>-1.0523141377000769E-2</v>
      </c>
      <c r="E2" s="15">
        <f>(C2-C3)/C3</f>
        <v>8.9999999999999854E-3</v>
      </c>
      <c r="F2" s="19">
        <f t="shared" ref="F2:F21" si="0">D2-$D$24</f>
        <v>-9.3678100458433194E-3</v>
      </c>
      <c r="G2" s="19">
        <f t="shared" ref="G2:G21" si="1">E2-$E$24</f>
        <v>6.6539662705966838E-3</v>
      </c>
      <c r="H2" s="19">
        <f>F2*G2</f>
        <v>-6.2333092074398223E-5</v>
      </c>
      <c r="I2" s="19">
        <f>F2^2</f>
        <v>8.7755865055003015E-5</v>
      </c>
    </row>
    <row r="3" spans="1:9" x14ac:dyDescent="0.25">
      <c r="A3" s="1">
        <v>42824</v>
      </c>
      <c r="B3" s="2">
        <v>58527.199999999997</v>
      </c>
      <c r="C3" s="3">
        <v>20</v>
      </c>
      <c r="D3" s="15">
        <f t="shared" ref="D3:E20" si="2">(B3-B4)/B4</f>
        <v>-3.1088548880833372E-3</v>
      </c>
      <c r="E3" s="15">
        <f t="shared" si="2"/>
        <v>-1.0880316518298658E-2</v>
      </c>
      <c r="F3" s="19">
        <f t="shared" si="0"/>
        <v>-1.9535235569258878E-3</v>
      </c>
      <c r="G3" s="19">
        <f t="shared" si="1"/>
        <v>-1.3226350247701961E-2</v>
      </c>
      <c r="H3" s="19">
        <f t="shared" ref="H3:H21" si="3">F3*G3</f>
        <v>2.5837986781038331E-5</v>
      </c>
      <c r="I3" s="19">
        <f t="shared" ref="I3:I21" si="4">F3^2</f>
        <v>3.8162542874643723E-6</v>
      </c>
    </row>
    <row r="4" spans="1:9" x14ac:dyDescent="0.25">
      <c r="A4" s="1">
        <v>42823</v>
      </c>
      <c r="B4" s="2">
        <v>58709.72</v>
      </c>
      <c r="C4" s="3">
        <v>20.22</v>
      </c>
      <c r="D4" s="15">
        <f t="shared" si="2"/>
        <v>-3.886067504643818E-3</v>
      </c>
      <c r="E4" s="15">
        <f t="shared" si="2"/>
        <v>-2.9585798816569166E-3</v>
      </c>
      <c r="F4" s="19">
        <f t="shared" si="0"/>
        <v>-2.7307361734863686E-3</v>
      </c>
      <c r="G4" s="19">
        <f t="shared" si="1"/>
        <v>-5.3046136110602177E-3</v>
      </c>
      <c r="H4" s="19">
        <f t="shared" si="3"/>
        <v>1.4485500274090287E-5</v>
      </c>
      <c r="I4" s="19">
        <f t="shared" si="4"/>
        <v>7.4569200491869748E-6</v>
      </c>
    </row>
    <row r="5" spans="1:9" x14ac:dyDescent="0.25">
      <c r="A5" s="1">
        <v>42822</v>
      </c>
      <c r="B5" s="2">
        <v>58938.76</v>
      </c>
      <c r="C5" s="3">
        <v>20.28</v>
      </c>
      <c r="D5" s="15">
        <f t="shared" si="2"/>
        <v>1.0282333057359679E-2</v>
      </c>
      <c r="E5" s="15">
        <f t="shared" si="2"/>
        <v>-4.9067713444552437E-3</v>
      </c>
      <c r="F5" s="19">
        <f t="shared" si="0"/>
        <v>1.1437664388517128E-2</v>
      </c>
      <c r="G5" s="19">
        <f t="shared" si="1"/>
        <v>-7.2528050738585453E-3</v>
      </c>
      <c r="H5" s="19">
        <f t="shared" si="3"/>
        <v>-8.295515031012823E-5</v>
      </c>
      <c r="I5" s="19">
        <f t="shared" si="4"/>
        <v>1.3082016666435289E-4</v>
      </c>
    </row>
    <row r="6" spans="1:9" x14ac:dyDescent="0.25">
      <c r="A6" s="1">
        <v>42821</v>
      </c>
      <c r="B6" s="2">
        <v>58338.9</v>
      </c>
      <c r="C6" s="3">
        <v>20.38</v>
      </c>
      <c r="D6" s="15">
        <f t="shared" si="2"/>
        <v>-1.2369484384173443E-2</v>
      </c>
      <c r="E6" s="15">
        <f t="shared" si="2"/>
        <v>9.8231827111982194E-4</v>
      </c>
      <c r="F6" s="19">
        <f t="shared" si="0"/>
        <v>-1.1214153053015994E-2</v>
      </c>
      <c r="G6" s="19">
        <f t="shared" si="1"/>
        <v>-1.3637154582834797E-3</v>
      </c>
      <c r="H6" s="19">
        <f t="shared" si="3"/>
        <v>1.529291386995479E-5</v>
      </c>
      <c r="I6" s="19">
        <f t="shared" si="4"/>
        <v>1.2575722869646793E-4</v>
      </c>
    </row>
    <row r="7" spans="1:9" x14ac:dyDescent="0.25">
      <c r="A7" s="1">
        <v>42818</v>
      </c>
      <c r="B7" s="2">
        <v>59069.56</v>
      </c>
      <c r="C7" s="3">
        <v>20.36</v>
      </c>
      <c r="D7" s="15">
        <f t="shared" si="2"/>
        <v>-4.0816547556359018E-4</v>
      </c>
      <c r="E7" s="15">
        <f t="shared" si="2"/>
        <v>7.9207920792079278E-3</v>
      </c>
      <c r="F7" s="19">
        <f t="shared" si="0"/>
        <v>7.4716585559385926E-4</v>
      </c>
      <c r="G7" s="19">
        <f t="shared" si="1"/>
        <v>5.5747583498046262E-3</v>
      </c>
      <c r="H7" s="19">
        <f t="shared" si="3"/>
        <v>4.1652690921607845E-6</v>
      </c>
      <c r="I7" s="19">
        <f t="shared" si="4"/>
        <v>5.5825681576530376E-7</v>
      </c>
    </row>
    <row r="8" spans="1:9" x14ac:dyDescent="0.25">
      <c r="A8" s="1">
        <v>42817</v>
      </c>
      <c r="B8" s="2">
        <v>59093.68</v>
      </c>
      <c r="C8" s="3">
        <v>20.2</v>
      </c>
      <c r="D8" s="15">
        <f t="shared" si="2"/>
        <v>5.8508995924080598E-3</v>
      </c>
      <c r="E8" s="15">
        <f t="shared" si="2"/>
        <v>2.1233569261880594E-2</v>
      </c>
      <c r="F8" s="19">
        <f t="shared" si="0"/>
        <v>7.0062309235655092E-3</v>
      </c>
      <c r="G8" s="19">
        <f t="shared" si="1"/>
        <v>1.8887535532477292E-2</v>
      </c>
      <c r="H8" s="19">
        <f t="shared" si="3"/>
        <v>1.3233043551758475E-4</v>
      </c>
      <c r="I8" s="19">
        <f t="shared" si="4"/>
        <v>4.9087271754325605E-5</v>
      </c>
    </row>
    <row r="9" spans="1:9" x14ac:dyDescent="0.25">
      <c r="A9" s="1">
        <v>42816</v>
      </c>
      <c r="B9" s="2">
        <v>58749.94</v>
      </c>
      <c r="C9" s="3">
        <v>19.78</v>
      </c>
      <c r="D9" s="15">
        <f t="shared" si="2"/>
        <v>-1.1821320292164747E-2</v>
      </c>
      <c r="E9" s="15">
        <f t="shared" si="2"/>
        <v>9.1836734693877403E-3</v>
      </c>
      <c r="F9" s="19">
        <f t="shared" si="0"/>
        <v>-1.0665988961007298E-2</v>
      </c>
      <c r="G9" s="19">
        <f t="shared" si="1"/>
        <v>6.8376397399844387E-3</v>
      </c>
      <c r="H9" s="19">
        <f t="shared" si="3"/>
        <v>-7.2930189986018828E-5</v>
      </c>
      <c r="I9" s="19">
        <f t="shared" si="4"/>
        <v>1.1376332051632953E-4</v>
      </c>
    </row>
    <row r="10" spans="1:9" x14ac:dyDescent="0.25">
      <c r="A10" s="1">
        <v>42815</v>
      </c>
      <c r="B10" s="2">
        <v>59452.75</v>
      </c>
      <c r="C10" s="3">
        <v>19.600000000000001</v>
      </c>
      <c r="D10" s="15">
        <f t="shared" si="2"/>
        <v>-1.1618473450922893E-2</v>
      </c>
      <c r="E10" s="15">
        <f t="shared" si="2"/>
        <v>-2.0366598778003638E-3</v>
      </c>
      <c r="F10" s="19">
        <f t="shared" si="0"/>
        <v>-1.0463142119765444E-2</v>
      </c>
      <c r="G10" s="19">
        <f t="shared" si="1"/>
        <v>-4.3826936072036658E-3</v>
      </c>
      <c r="H10" s="19">
        <f t="shared" si="3"/>
        <v>4.5856746079559423E-5</v>
      </c>
      <c r="I10" s="19">
        <f t="shared" si="4"/>
        <v>1.0947734301840971E-4</v>
      </c>
    </row>
    <row r="11" spans="1:9" x14ac:dyDescent="0.25">
      <c r="A11" s="1">
        <v>42814</v>
      </c>
      <c r="B11" s="2">
        <v>60151.62</v>
      </c>
      <c r="C11" s="3">
        <v>19.64</v>
      </c>
      <c r="D11" s="15">
        <f t="shared" si="2"/>
        <v>-4.7807292353463423E-3</v>
      </c>
      <c r="E11" s="15">
        <f t="shared" si="2"/>
        <v>-7.0778564206269243E-3</v>
      </c>
      <c r="F11" s="19">
        <f t="shared" si="0"/>
        <v>-3.6253979041888929E-3</v>
      </c>
      <c r="G11" s="19">
        <f t="shared" si="1"/>
        <v>-9.4238901500302251E-3</v>
      </c>
      <c r="H11" s="19">
        <f t="shared" si="3"/>
        <v>3.4165351599225926E-5</v>
      </c>
      <c r="I11" s="19">
        <f t="shared" si="4"/>
        <v>1.3143509963697216E-5</v>
      </c>
    </row>
    <row r="12" spans="1:9" x14ac:dyDescent="0.25">
      <c r="A12" s="1">
        <v>42811</v>
      </c>
      <c r="B12" s="2">
        <v>60440.57</v>
      </c>
      <c r="C12" s="3">
        <v>19.78</v>
      </c>
      <c r="D12" s="15">
        <f t="shared" si="2"/>
        <v>3.2099427724251893E-3</v>
      </c>
      <c r="E12" s="15">
        <f t="shared" si="2"/>
        <v>5.081300813008202E-3</v>
      </c>
      <c r="F12" s="19">
        <f t="shared" si="0"/>
        <v>4.3652741035826387E-3</v>
      </c>
      <c r="G12" s="19">
        <f t="shared" si="1"/>
        <v>2.7352670836049003E-3</v>
      </c>
      <c r="H12" s="19">
        <f t="shared" si="3"/>
        <v>1.1940190566442479E-5</v>
      </c>
      <c r="I12" s="19">
        <f t="shared" si="4"/>
        <v>1.9055617999409208E-5</v>
      </c>
    </row>
    <row r="13" spans="1:9" x14ac:dyDescent="0.25">
      <c r="A13" s="1">
        <v>42810</v>
      </c>
      <c r="B13" s="2">
        <v>60247.18</v>
      </c>
      <c r="C13" s="3">
        <v>19.68</v>
      </c>
      <c r="D13" s="15">
        <f t="shared" si="2"/>
        <v>1.9252681098381217E-2</v>
      </c>
      <c r="E13" s="15">
        <f t="shared" si="2"/>
        <v>1.547987616099075E-2</v>
      </c>
      <c r="F13" s="19">
        <f t="shared" si="0"/>
        <v>2.0408012429538665E-2</v>
      </c>
      <c r="G13" s="19">
        <f t="shared" si="1"/>
        <v>1.313384243158745E-2</v>
      </c>
      <c r="H13" s="19">
        <f t="shared" si="3"/>
        <v>2.6803561959143899E-4</v>
      </c>
      <c r="I13" s="19">
        <f t="shared" si="4"/>
        <v>4.1648697132420464E-4</v>
      </c>
    </row>
    <row r="14" spans="1:9" x14ac:dyDescent="0.25">
      <c r="A14" s="1">
        <v>42809</v>
      </c>
      <c r="B14" s="2">
        <v>59109.17</v>
      </c>
      <c r="C14" s="3">
        <v>19.38</v>
      </c>
      <c r="D14" s="15">
        <f t="shared" si="2"/>
        <v>-3.2402314147476222E-3</v>
      </c>
      <c r="E14" s="15">
        <f t="shared" si="2"/>
        <v>2.6483050847457629E-2</v>
      </c>
      <c r="F14" s="19">
        <f t="shared" si="0"/>
        <v>-2.0849000835901728E-3</v>
      </c>
      <c r="G14" s="19">
        <f t="shared" si="1"/>
        <v>2.4137017118054327E-2</v>
      </c>
      <c r="H14" s="19">
        <f t="shared" si="3"/>
        <v>-5.0323269007048895E-5</v>
      </c>
      <c r="I14" s="19">
        <f t="shared" si="4"/>
        <v>4.346808358554309E-6</v>
      </c>
    </row>
    <row r="15" spans="1:9" x14ac:dyDescent="0.25">
      <c r="A15" s="1">
        <v>42808</v>
      </c>
      <c r="B15" s="2">
        <v>59301.32</v>
      </c>
      <c r="C15" s="3">
        <v>18.88</v>
      </c>
      <c r="D15" s="15">
        <f t="shared" si="2"/>
        <v>-3.5837955800307466E-4</v>
      </c>
      <c r="E15" s="15">
        <f t="shared" si="2"/>
        <v>9.625668449197846E-3</v>
      </c>
      <c r="F15" s="19">
        <f t="shared" si="0"/>
        <v>7.9695177315437479E-4</v>
      </c>
      <c r="G15" s="19">
        <f t="shared" si="1"/>
        <v>7.2796347197945444E-3</v>
      </c>
      <c r="H15" s="19">
        <f t="shared" si="3"/>
        <v>5.8015177978564125E-6</v>
      </c>
      <c r="I15" s="19">
        <f t="shared" si="4"/>
        <v>6.35132128733902E-7</v>
      </c>
    </row>
    <row r="16" spans="1:9" x14ac:dyDescent="0.25">
      <c r="A16" s="1">
        <v>42807</v>
      </c>
      <c r="B16" s="2">
        <v>59322.58</v>
      </c>
      <c r="C16" s="3">
        <v>18.7</v>
      </c>
      <c r="D16" s="15">
        <f t="shared" si="2"/>
        <v>1.7258867232399437E-2</v>
      </c>
      <c r="E16" s="15">
        <f t="shared" si="2"/>
        <v>5.3763440860213904E-3</v>
      </c>
      <c r="F16" s="19">
        <f t="shared" si="0"/>
        <v>1.8414198563556888E-2</v>
      </c>
      <c r="G16" s="19">
        <f t="shared" si="1"/>
        <v>3.0303103566180888E-3</v>
      </c>
      <c r="H16" s="19">
        <f t="shared" si="3"/>
        <v>5.5800736615968371E-5</v>
      </c>
      <c r="I16" s="19">
        <f t="shared" si="4"/>
        <v>3.3908270873810059E-4</v>
      </c>
    </row>
    <row r="17" spans="1:10" x14ac:dyDescent="0.25">
      <c r="A17" s="1">
        <v>42804</v>
      </c>
      <c r="B17" s="2">
        <v>58316.11</v>
      </c>
      <c r="C17" s="3">
        <v>18.600000000000001</v>
      </c>
      <c r="D17" s="15">
        <f t="shared" si="2"/>
        <v>5.6825197545640211E-3</v>
      </c>
      <c r="E17" s="15">
        <f t="shared" si="2"/>
        <v>0</v>
      </c>
      <c r="F17" s="19">
        <f t="shared" si="0"/>
        <v>6.8378510857214705E-3</v>
      </c>
      <c r="G17" s="19">
        <f t="shared" si="1"/>
        <v>-2.3460337294033016E-3</v>
      </c>
      <c r="H17" s="19">
        <f t="shared" si="3"/>
        <v>-1.6041829283739556E-5</v>
      </c>
      <c r="I17" s="19">
        <f t="shared" si="4"/>
        <v>4.6756207470502296E-5</v>
      </c>
    </row>
    <row r="18" spans="1:10" x14ac:dyDescent="0.25">
      <c r="A18" s="1">
        <v>42803</v>
      </c>
      <c r="B18" s="2">
        <v>57986.6</v>
      </c>
      <c r="C18" s="3">
        <v>18.600000000000001</v>
      </c>
      <c r="D18" s="15">
        <f t="shared" si="2"/>
        <v>-9.7771244591365394E-3</v>
      </c>
      <c r="E18" s="15">
        <f t="shared" si="2"/>
        <v>-1.0638297872340387E-2</v>
      </c>
      <c r="F18" s="19">
        <f t="shared" si="0"/>
        <v>-8.62179312797909E-3</v>
      </c>
      <c r="G18" s="19">
        <f t="shared" si="1"/>
        <v>-1.2984331601743688E-2</v>
      </c>
      <c r="H18" s="19">
        <f t="shared" si="3"/>
        <v>1.1194822097531546E-4</v>
      </c>
      <c r="I18" s="19">
        <f t="shared" si="4"/>
        <v>7.4335316741667466E-5</v>
      </c>
    </row>
    <row r="19" spans="1:10" x14ac:dyDescent="0.25">
      <c r="A19" s="1">
        <v>42802</v>
      </c>
      <c r="B19" s="2">
        <v>58559.14</v>
      </c>
      <c r="C19" s="3">
        <v>18.8</v>
      </c>
      <c r="D19" s="15">
        <f t="shared" si="2"/>
        <v>4.9666778119349098E-4</v>
      </c>
      <c r="E19" s="15">
        <f t="shared" si="2"/>
        <v>-1.0526315789473648E-2</v>
      </c>
      <c r="F19" s="19">
        <f t="shared" si="0"/>
        <v>1.6519991123509405E-3</v>
      </c>
      <c r="G19" s="19">
        <f t="shared" si="1"/>
        <v>-1.287234951887695E-2</v>
      </c>
      <c r="H19" s="19">
        <f t="shared" si="3"/>
        <v>-2.1265109979055777E-5</v>
      </c>
      <c r="I19" s="19">
        <f t="shared" si="4"/>
        <v>2.7291010672082956E-6</v>
      </c>
    </row>
    <row r="20" spans="1:10" x14ac:dyDescent="0.25">
      <c r="A20" s="1">
        <v>42801</v>
      </c>
      <c r="B20" s="2">
        <v>58530.07</v>
      </c>
      <c r="C20" s="3">
        <v>19</v>
      </c>
      <c r="D20" s="15">
        <f t="shared" si="2"/>
        <v>-7.8932817861085951E-3</v>
      </c>
      <c r="E20" s="15">
        <f t="shared" si="2"/>
        <v>-1.9607843137254853E-2</v>
      </c>
      <c r="F20" s="19">
        <f t="shared" si="0"/>
        <v>-6.7379504549511457E-3</v>
      </c>
      <c r="G20" s="19">
        <f t="shared" si="1"/>
        <v>-2.1953876866658156E-2</v>
      </c>
      <c r="H20" s="19">
        <f t="shared" si="3"/>
        <v>1.4792413462164075E-4</v>
      </c>
      <c r="I20" s="19">
        <f t="shared" si="4"/>
        <v>4.5399976333376352E-5</v>
      </c>
    </row>
    <row r="21" spans="1:10" x14ac:dyDescent="0.25">
      <c r="A21" s="1">
        <v>42800</v>
      </c>
      <c r="B21" s="2">
        <v>58995.74</v>
      </c>
      <c r="C21" s="3">
        <v>19.38</v>
      </c>
      <c r="D21" s="15">
        <f>(B21-B23)/B23</f>
        <v>-5.355284085985311E-3</v>
      </c>
      <c r="E21" s="15">
        <f>(C21-C23)/C23</f>
        <v>5.1867219917011336E-3</v>
      </c>
      <c r="F21" s="19">
        <f t="shared" si="0"/>
        <v>-4.1999527548278615E-3</v>
      </c>
      <c r="G21" s="19">
        <f t="shared" si="1"/>
        <v>2.840688262297832E-3</v>
      </c>
      <c r="H21" s="19">
        <f t="shared" si="3"/>
        <v>-1.193075649284495E-5</v>
      </c>
      <c r="I21" s="19">
        <f t="shared" si="4"/>
        <v>1.7639603142786144E-5</v>
      </c>
    </row>
    <row r="22" spans="1:10" x14ac:dyDescent="0.25">
      <c r="A22" s="1"/>
      <c r="B22" s="2"/>
      <c r="C22" s="3"/>
      <c r="D22" s="4"/>
      <c r="E22" s="4"/>
      <c r="F22" s="12"/>
      <c r="G22" s="14"/>
      <c r="H22" s="12"/>
      <c r="I22" s="12"/>
    </row>
    <row r="23" spans="1:10" ht="62.25" customHeight="1" x14ac:dyDescent="0.25">
      <c r="A23" s="1">
        <v>42797</v>
      </c>
      <c r="B23" s="2">
        <v>59313.38</v>
      </c>
      <c r="C23" s="3">
        <v>19.28</v>
      </c>
      <c r="D23" s="16" t="s">
        <v>11</v>
      </c>
      <c r="E23" s="16" t="s">
        <v>14</v>
      </c>
    </row>
    <row r="24" spans="1:10" x14ac:dyDescent="0.25">
      <c r="D24" s="20">
        <f>AVERAGE(D2:D21)</f>
        <v>-1.1553313311574494E-3</v>
      </c>
      <c r="E24" s="20">
        <f>AVERAGE(E2:E21)</f>
        <v>2.3460337294033016E-3</v>
      </c>
      <c r="F24" s="13"/>
      <c r="G24" s="13"/>
      <c r="H24" s="22">
        <f>SUM(H2:H23)</f>
        <v>5.5580522624904222E-4</v>
      </c>
      <c r="I24" s="22">
        <f>SUM(I2:I23)</f>
        <v>1.6081035801255457E-3</v>
      </c>
      <c r="J24" s="13"/>
    </row>
    <row r="25" spans="1:10" x14ac:dyDescent="0.25">
      <c r="D25" s="13"/>
      <c r="E25" s="13"/>
      <c r="F25" s="13"/>
      <c r="G25" s="13"/>
    </row>
    <row r="26" spans="1:10" x14ac:dyDescent="0.25">
      <c r="D26" s="13"/>
      <c r="E26" s="13"/>
      <c r="F26" s="13"/>
      <c r="G26" s="13"/>
      <c r="H26" s="18" t="s">
        <v>5</v>
      </c>
      <c r="I26" s="21">
        <f>H24/I24</f>
        <v>0.3456277525392053</v>
      </c>
      <c r="J26" s="1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"/>
  <sheetViews>
    <sheetView workbookViewId="0">
      <selection activeCell="H13" sqref="H13"/>
    </sheetView>
  </sheetViews>
  <sheetFormatPr defaultRowHeight="15" x14ac:dyDescent="0.25"/>
  <cols>
    <col min="1" max="1" width="8.5703125" bestFit="1" customWidth="1"/>
    <col min="2" max="2" width="10.28515625" bestFit="1" customWidth="1"/>
    <col min="3" max="3" width="9.5703125" bestFit="1" customWidth="1"/>
    <col min="4" max="4" width="13.140625" bestFit="1" customWidth="1"/>
    <col min="5" max="5" width="11.5703125" bestFit="1" customWidth="1"/>
    <col min="6" max="6" width="7.28515625" customWidth="1"/>
  </cols>
  <sheetData>
    <row r="1" spans="1:7" ht="32.25" customHeight="1" x14ac:dyDescent="0.25">
      <c r="A1" s="6" t="s">
        <v>15</v>
      </c>
      <c r="B1" s="6" t="s">
        <v>26</v>
      </c>
      <c r="C1" s="6" t="s">
        <v>19</v>
      </c>
      <c r="D1" s="6" t="s">
        <v>20</v>
      </c>
      <c r="E1" s="6" t="s">
        <v>23</v>
      </c>
    </row>
    <row r="2" spans="1:7" x14ac:dyDescent="0.25">
      <c r="A2" s="15" t="s">
        <v>16</v>
      </c>
      <c r="B2" s="23">
        <v>1.2</v>
      </c>
      <c r="C2" s="23">
        <v>1.1000000000000001</v>
      </c>
      <c r="D2" s="15">
        <v>0.19</v>
      </c>
      <c r="E2" s="17">
        <f>B2/(1+((1-D2)*C2))</f>
        <v>0.63458487572712852</v>
      </c>
      <c r="F2" s="15"/>
      <c r="G2" s="15"/>
    </row>
    <row r="3" spans="1:7" x14ac:dyDescent="0.25">
      <c r="A3" s="15" t="s">
        <v>17</v>
      </c>
      <c r="B3" s="23">
        <v>1.5</v>
      </c>
      <c r="C3" s="23">
        <v>0.6</v>
      </c>
      <c r="D3" s="15">
        <v>0.19</v>
      </c>
      <c r="E3" s="17">
        <f t="shared" ref="E3:E4" si="0">B3/(1+((1-D3)*C3))</f>
        <v>1.009421265141319</v>
      </c>
      <c r="F3" s="15"/>
      <c r="G3" s="15"/>
    </row>
    <row r="4" spans="1:7" x14ac:dyDescent="0.25">
      <c r="A4" s="15" t="s">
        <v>18</v>
      </c>
      <c r="B4" s="23">
        <v>1.1499999999999999</v>
      </c>
      <c r="C4" s="23">
        <v>0.8</v>
      </c>
      <c r="D4" s="15">
        <v>0.19</v>
      </c>
      <c r="E4" s="17">
        <f t="shared" si="0"/>
        <v>0.69781553398058238</v>
      </c>
      <c r="F4" s="15"/>
      <c r="G4" s="15"/>
    </row>
    <row r="5" spans="1:7" x14ac:dyDescent="0.25">
      <c r="D5" s="24" t="s">
        <v>21</v>
      </c>
      <c r="E5" s="25">
        <f>AVERAGE(E2:E4)</f>
        <v>0.7806072249496766</v>
      </c>
    </row>
    <row r="7" spans="1:7" ht="38.25" x14ac:dyDescent="0.25">
      <c r="A7" s="6" t="s">
        <v>25</v>
      </c>
      <c r="B7" s="6" t="s">
        <v>24</v>
      </c>
      <c r="C7" s="6" t="s">
        <v>23</v>
      </c>
      <c r="D7" s="6" t="s">
        <v>22</v>
      </c>
      <c r="E7" s="6"/>
    </row>
    <row r="8" spans="1:7" x14ac:dyDescent="0.25">
      <c r="A8" s="23">
        <v>0.9</v>
      </c>
      <c r="B8" s="23">
        <v>0.19</v>
      </c>
      <c r="C8" s="17">
        <f>E5</f>
        <v>0.7806072249496766</v>
      </c>
      <c r="D8" s="17">
        <f>C8*(1+(1-B8)*A8)</f>
        <v>1.349669891937991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DANE</vt:lpstr>
      <vt:lpstr>COV i VAR</vt:lpstr>
      <vt:lpstr>NACHYLENIE</vt:lpstr>
      <vt:lpstr>REGLINP</vt:lpstr>
      <vt:lpstr>PEARSON i ODCHYL.</vt:lpstr>
      <vt:lpstr>BEZ FUNKCJI</vt:lpstr>
      <vt:lpstr>SPÓŁKA NIENOTOWANA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2017-04-03T21:06:33Z</dcterms:modified>
</cp:coreProperties>
</file>