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ichal\Downloads\"/>
    </mc:Choice>
  </mc:AlternateContent>
  <xr:revisionPtr revIDLastSave="0" documentId="13_ncr:1_{12A1AAB7-E92D-49EE-BA3E-09F908BE6A0B}" xr6:coauthVersionLast="45" xr6:coauthVersionMax="45" xr10:uidLastSave="{00000000-0000-0000-0000-000000000000}"/>
  <workbookProtection workbookAlgorithmName="SHA-512" workbookHashValue="GsWvQGc2WR/uw05s7hVNb6/MsWXq3lso9o17NT5H10LT5koHBY8Vu0hmyNXygZUhH8ooD6X/3E0SZ2XV1Ou9Iw==" workbookSaltValue="YmaMw8aqXVZBueML/EKgSw==" workbookSpinCount="100000" lockStructure="1"/>
  <bookViews>
    <workbookView xWindow="-120" yWindow="-120" windowWidth="29040" windowHeight="17640" activeTab="1" xr2:uid="{00000000-000D-0000-FFFF-FFFF00000000}"/>
  </bookViews>
  <sheets>
    <sheet name="INFO" sheetId="16" r:id="rId1"/>
    <sheet name="WYCENA DCF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5" l="1"/>
  <c r="D64" i="5" s="1"/>
  <c r="E58" i="5"/>
  <c r="F58" i="5"/>
  <c r="G58" i="5"/>
  <c r="H58" i="5"/>
  <c r="I58" i="5"/>
  <c r="J58" i="5"/>
  <c r="K58" i="5"/>
  <c r="L58" i="5"/>
  <c r="C58" i="5"/>
  <c r="C64" i="5" s="1"/>
  <c r="C13" i="5" l="1"/>
  <c r="D52" i="5" l="1"/>
  <c r="E52" i="5"/>
  <c r="F52" i="5"/>
  <c r="G52" i="5"/>
  <c r="H52" i="5"/>
  <c r="I52" i="5"/>
  <c r="J52" i="5"/>
  <c r="K52" i="5"/>
  <c r="L52" i="5"/>
  <c r="C52" i="5"/>
  <c r="D51" i="5"/>
  <c r="E51" i="5"/>
  <c r="F51" i="5"/>
  <c r="G51" i="5"/>
  <c r="H51" i="5"/>
  <c r="I51" i="5"/>
  <c r="J51" i="5"/>
  <c r="K51" i="5"/>
  <c r="L51" i="5"/>
  <c r="C51" i="5"/>
  <c r="D50" i="5"/>
  <c r="E50" i="5"/>
  <c r="F50" i="5"/>
  <c r="G50" i="5"/>
  <c r="H50" i="5"/>
  <c r="I50" i="5"/>
  <c r="J50" i="5"/>
  <c r="K50" i="5"/>
  <c r="L50" i="5"/>
  <c r="C50" i="5"/>
  <c r="D47" i="5"/>
  <c r="E47" i="5"/>
  <c r="F47" i="5"/>
  <c r="G47" i="5"/>
  <c r="H47" i="5"/>
  <c r="I47" i="5"/>
  <c r="J47" i="5"/>
  <c r="K47" i="5"/>
  <c r="L47" i="5"/>
  <c r="C47" i="5"/>
  <c r="D39" i="5"/>
  <c r="D48" i="5" s="1"/>
  <c r="E39" i="5"/>
  <c r="E48" i="5" s="1"/>
  <c r="F39" i="5"/>
  <c r="F48" i="5" s="1"/>
  <c r="G39" i="5"/>
  <c r="G48" i="5" s="1"/>
  <c r="H39" i="5"/>
  <c r="H48" i="5" s="1"/>
  <c r="I39" i="5"/>
  <c r="I48" i="5" s="1"/>
  <c r="J39" i="5"/>
  <c r="J48" i="5" s="1"/>
  <c r="K39" i="5"/>
  <c r="K48" i="5" s="1"/>
  <c r="L39" i="5"/>
  <c r="L48" i="5" s="1"/>
  <c r="D40" i="5"/>
  <c r="D59" i="5" s="1"/>
  <c r="E40" i="5"/>
  <c r="E59" i="5" s="1"/>
  <c r="F40" i="5"/>
  <c r="F59" i="5" s="1"/>
  <c r="G40" i="5"/>
  <c r="G59" i="5" s="1"/>
  <c r="H40" i="5"/>
  <c r="H59" i="5" s="1"/>
  <c r="I40" i="5"/>
  <c r="I59" i="5" s="1"/>
  <c r="J40" i="5"/>
  <c r="J59" i="5" s="1"/>
  <c r="K40" i="5"/>
  <c r="K59" i="5" s="1"/>
  <c r="L40" i="5"/>
  <c r="L59" i="5" s="1"/>
  <c r="D41" i="5"/>
  <c r="D60" i="5" s="1"/>
  <c r="E41" i="5"/>
  <c r="E60" i="5" s="1"/>
  <c r="F41" i="5"/>
  <c r="F60" i="5" s="1"/>
  <c r="G41" i="5"/>
  <c r="G60" i="5" s="1"/>
  <c r="H41" i="5"/>
  <c r="H60" i="5" s="1"/>
  <c r="I41" i="5"/>
  <c r="I60" i="5" s="1"/>
  <c r="J41" i="5"/>
  <c r="J60" i="5" s="1"/>
  <c r="K41" i="5"/>
  <c r="K60" i="5" s="1"/>
  <c r="L41" i="5"/>
  <c r="L60" i="5" s="1"/>
  <c r="D42" i="5"/>
  <c r="D61" i="5" s="1"/>
  <c r="E42" i="5"/>
  <c r="E61" i="5" s="1"/>
  <c r="F42" i="5"/>
  <c r="F61" i="5" s="1"/>
  <c r="G42" i="5"/>
  <c r="G61" i="5" s="1"/>
  <c r="H42" i="5"/>
  <c r="H61" i="5" s="1"/>
  <c r="I42" i="5"/>
  <c r="I61" i="5" s="1"/>
  <c r="J42" i="5"/>
  <c r="J61" i="5" s="1"/>
  <c r="K42" i="5"/>
  <c r="K61" i="5" s="1"/>
  <c r="L42" i="5"/>
  <c r="L61" i="5" s="1"/>
  <c r="D43" i="5"/>
  <c r="D62" i="5" s="1"/>
  <c r="E43" i="5"/>
  <c r="E62" i="5" s="1"/>
  <c r="F43" i="5"/>
  <c r="F62" i="5" s="1"/>
  <c r="G43" i="5"/>
  <c r="G62" i="5" s="1"/>
  <c r="H43" i="5"/>
  <c r="H62" i="5" s="1"/>
  <c r="I43" i="5"/>
  <c r="I62" i="5" s="1"/>
  <c r="J43" i="5"/>
  <c r="J62" i="5" s="1"/>
  <c r="K43" i="5"/>
  <c r="K62" i="5" s="1"/>
  <c r="L43" i="5"/>
  <c r="L62" i="5" s="1"/>
  <c r="C43" i="5"/>
  <c r="C62" i="5" s="1"/>
  <c r="C42" i="5"/>
  <c r="C61" i="5" s="1"/>
  <c r="C41" i="5"/>
  <c r="C60" i="5" s="1"/>
  <c r="C40" i="5"/>
  <c r="C59" i="5" s="1"/>
  <c r="C39" i="5"/>
  <c r="C48" i="5" s="1"/>
  <c r="J49" i="5" l="1"/>
  <c r="G49" i="5"/>
  <c r="L49" i="5"/>
  <c r="E49" i="5"/>
  <c r="K49" i="5"/>
  <c r="D49" i="5"/>
  <c r="F49" i="5"/>
  <c r="I49" i="5"/>
  <c r="H49" i="5"/>
  <c r="D17" i="5" l="1"/>
  <c r="E17" i="5"/>
  <c r="C17" i="5"/>
  <c r="D13" i="5"/>
  <c r="D14" i="5" s="1"/>
  <c r="C14" i="5"/>
  <c r="E18" i="5" l="1"/>
  <c r="D18" i="5"/>
  <c r="D15" i="5"/>
  <c r="C15" i="5"/>
  <c r="E13" i="5"/>
  <c r="E14" i="5" s="1"/>
  <c r="C81" i="5" l="1"/>
  <c r="D16" i="5"/>
  <c r="C16" i="5"/>
  <c r="E15" i="5"/>
  <c r="C75" i="5"/>
  <c r="C49" i="5"/>
  <c r="C53" i="5" s="1"/>
  <c r="E16" i="5" l="1"/>
  <c r="D53" i="5"/>
  <c r="E53" i="5"/>
  <c r="F53" i="5"/>
  <c r="G53" i="5"/>
  <c r="H53" i="5"/>
  <c r="I53" i="5"/>
  <c r="J53" i="5"/>
  <c r="K53" i="5"/>
  <c r="L53" i="5"/>
  <c r="L63" i="5" l="1"/>
  <c r="L64" i="5" s="1"/>
  <c r="L69" i="5" s="1"/>
  <c r="K63" i="5"/>
  <c r="K64" i="5" s="1"/>
  <c r="K69" i="5" s="1"/>
  <c r="J63" i="5"/>
  <c r="J64" i="5" s="1"/>
  <c r="J69" i="5" s="1"/>
  <c r="I63" i="5"/>
  <c r="I64" i="5" s="1"/>
  <c r="I69" i="5" s="1"/>
  <c r="H63" i="5"/>
  <c r="H64" i="5" s="1"/>
  <c r="H69" i="5" s="1"/>
  <c r="G63" i="5"/>
  <c r="G64" i="5" s="1"/>
  <c r="G69" i="5" s="1"/>
  <c r="F63" i="5"/>
  <c r="F64" i="5" s="1"/>
  <c r="F69" i="5" s="1"/>
  <c r="E63" i="5"/>
  <c r="E64" i="5" s="1"/>
  <c r="E69" i="5" s="1"/>
  <c r="D63" i="5"/>
  <c r="D69" i="5" s="1"/>
  <c r="C63" i="5"/>
  <c r="C74" i="5" l="1"/>
  <c r="C69" i="5" l="1"/>
  <c r="C70" i="5" s="1"/>
  <c r="C79" i="5" s="1"/>
  <c r="C82" i="5" s="1"/>
  <c r="C84" i="5" s="1"/>
</calcChain>
</file>

<file path=xl/sharedStrings.xml><?xml version="1.0" encoding="utf-8"?>
<sst xmlns="http://schemas.openxmlformats.org/spreadsheetml/2006/main" count="111" uniqueCount="60">
  <si>
    <t>EBIT</t>
  </si>
  <si>
    <t>NOPLAT</t>
  </si>
  <si>
    <t>WACC</t>
  </si>
  <si>
    <t>CIT</t>
  </si>
  <si>
    <t>CAPEX</t>
  </si>
  <si>
    <t>BETA</t>
  </si>
  <si>
    <t>DFCF</t>
  </si>
  <si>
    <t>Amortyzacja</t>
  </si>
  <si>
    <t>Zmiana KON</t>
  </si>
  <si>
    <t>Dług/Kapitały</t>
  </si>
  <si>
    <t>Stopa wolna od ryzyka</t>
  </si>
  <si>
    <t>Premia rynkowa</t>
  </si>
  <si>
    <t>Suma DCF</t>
  </si>
  <si>
    <t>Zdyskontowana wartość rezydualna</t>
  </si>
  <si>
    <t>Wartość</t>
  </si>
  <si>
    <t>Wartość akcji</t>
  </si>
  <si>
    <t>Stopa wzrostu po okresie prognozy</t>
  </si>
  <si>
    <t>Koszt długu po podatku (uwzględniono efekt tarczy podatkowej)</t>
  </si>
  <si>
    <t>2017p</t>
  </si>
  <si>
    <t>2018p</t>
  </si>
  <si>
    <t>2019p</t>
  </si>
  <si>
    <t>2020p</t>
  </si>
  <si>
    <t>2021p</t>
  </si>
  <si>
    <t>2022p</t>
  </si>
  <si>
    <t>Kapitał mniejszości</t>
  </si>
  <si>
    <t>Dług/Kapitały (D/P)</t>
  </si>
  <si>
    <r>
      <t>Stopa wolna od ryzyka (r</t>
    </r>
    <r>
      <rPr>
        <vertAlign val="subscript"/>
        <sz val="10"/>
        <color rgb="FF548235"/>
        <rFont val="Times New Roman"/>
        <family val="1"/>
      </rPr>
      <t>f</t>
    </r>
    <r>
      <rPr>
        <sz val="10"/>
        <color rgb="FF548235"/>
        <rFont val="Times New Roman"/>
        <family val="1"/>
      </rPr>
      <t>)</t>
    </r>
  </si>
  <si>
    <r>
      <t>Premia rynkowa (r</t>
    </r>
    <r>
      <rPr>
        <vertAlign val="subscript"/>
        <sz val="10"/>
        <color rgb="FF548235"/>
        <rFont val="Times New Roman"/>
        <family val="1"/>
      </rPr>
      <t>m</t>
    </r>
    <r>
      <rPr>
        <sz val="10"/>
        <color rgb="FF548235"/>
        <rFont val="Times New Roman"/>
        <family val="1"/>
      </rPr>
      <t xml:space="preserve"> - r</t>
    </r>
    <r>
      <rPr>
        <vertAlign val="subscript"/>
        <sz val="10"/>
        <color rgb="FF548235"/>
        <rFont val="Times New Roman"/>
        <family val="1"/>
      </rPr>
      <t>f</t>
    </r>
    <r>
      <rPr>
        <sz val="10"/>
        <color rgb="FF548235"/>
        <rFont val="Times New Roman"/>
        <family val="1"/>
      </rPr>
      <t>)</t>
    </r>
  </si>
  <si>
    <r>
      <t>Koszt długu po podatku r</t>
    </r>
    <r>
      <rPr>
        <vertAlign val="subscript"/>
        <sz val="10"/>
        <color rgb="FF548235"/>
        <rFont val="Times New Roman"/>
        <family val="1"/>
      </rPr>
      <t>d</t>
    </r>
    <r>
      <rPr>
        <sz val="10"/>
        <color rgb="FF548235"/>
        <rFont val="Times New Roman"/>
        <family val="1"/>
      </rPr>
      <t>(1-T)</t>
    </r>
  </si>
  <si>
    <r>
      <t>Koszt KW (r</t>
    </r>
    <r>
      <rPr>
        <vertAlign val="subscript"/>
        <sz val="10"/>
        <color rgb="FF548235"/>
        <rFont val="Times New Roman"/>
        <family val="1"/>
      </rPr>
      <t>e</t>
    </r>
    <r>
      <rPr>
        <sz val="10"/>
        <color rgb="FF548235"/>
        <rFont val="Times New Roman"/>
        <family val="1"/>
      </rPr>
      <t>)</t>
    </r>
  </si>
  <si>
    <t>CIT (T)</t>
  </si>
  <si>
    <t>Wartość bez korekt</t>
  </si>
  <si>
    <t>Wybrane elementy sprawozdania</t>
  </si>
  <si>
    <t>Aktywa trwałe</t>
  </si>
  <si>
    <t>Aktywa obrotowe</t>
  </si>
  <si>
    <t>Gotówka i jej ekwiwalenty</t>
  </si>
  <si>
    <t>Zobowiązania i rezerwy ogółem</t>
  </si>
  <si>
    <t>Oprocentowane zobowiązania krótkoterminowe</t>
  </si>
  <si>
    <t>Oprocentowane zobowiązania długoterminowe</t>
  </si>
  <si>
    <t>Kapitał własny</t>
  </si>
  <si>
    <t>Oprocentowane zobowiązania razem</t>
  </si>
  <si>
    <t>Dług netto</t>
  </si>
  <si>
    <t>Kapitał zaangażowany</t>
  </si>
  <si>
    <t>EBIT (zysk operacyjny)</t>
  </si>
  <si>
    <t>Należności handlowe</t>
  </si>
  <si>
    <t>Zobowiązania handlowe</t>
  </si>
  <si>
    <t>Przepływy pieniężne z działalności inwestycyjnej (CAPEX)</t>
  </si>
  <si>
    <t>Stosunek długu do kapitałów</t>
  </si>
  <si>
    <t>Kapitał obrotowy netto (KON)</t>
  </si>
  <si>
    <t>Zapasy</t>
  </si>
  <si>
    <t>-</t>
  </si>
  <si>
    <t>Wyszczególnienie</t>
  </si>
  <si>
    <t>FCFF</t>
  </si>
  <si>
    <t>2023p</t>
  </si>
  <si>
    <t>2024p</t>
  </si>
  <si>
    <t>2025p</t>
  </si>
  <si>
    <t>2026p</t>
  </si>
  <si>
    <t>Zdyskontowane przepływy pieniężne</t>
  </si>
  <si>
    <t>Wartość przedsiębiorstwa (V)</t>
  </si>
  <si>
    <t>Liczba wyemitowanych 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</si>
</sst>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0.0%"/>
    <numFmt numFmtId="165" formatCode="_-* #,##0.0\ &quot;zł&quot;_-;\-* #,##0.0\ &quot;zł&quot;_-;_-* &quot;-&quot;?\ &quot;zł&quot;_-;_-@_-"/>
    <numFmt numFmtId="166" formatCode="#,##0.0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rgb="FF548235"/>
      <name val="Calibri"/>
      <family val="2"/>
    </font>
    <font>
      <sz val="10"/>
      <color rgb="FF548235"/>
      <name val="Times New Roman"/>
      <family val="1"/>
    </font>
    <font>
      <vertAlign val="subscript"/>
      <sz val="10"/>
      <color rgb="FF548235"/>
      <name val="Times New Roman"/>
      <family val="1"/>
    </font>
    <font>
      <sz val="11"/>
      <color rgb="FF548235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0"/>
        <bgColor rgb="FFE2EFDA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2EFD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70AD47"/>
      </top>
      <bottom/>
      <diagonal/>
    </border>
    <border>
      <left/>
      <right/>
      <top style="thin">
        <color rgb="FF355921"/>
      </top>
      <bottom/>
      <diagonal/>
    </border>
    <border>
      <left/>
      <right/>
      <top/>
      <bottom style="thin">
        <color rgb="FF70AD47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7" fillId="2" borderId="1" xfId="0" applyFont="1" applyFill="1" applyBorder="1" applyAlignment="1" applyProtection="1">
      <alignment horizontal="center"/>
      <protection locked="0"/>
    </xf>
    <xf numFmtId="164" fontId="7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Border="1" applyAlignment="1" applyProtection="1">
      <alignment horizontal="center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locked="0"/>
    </xf>
    <xf numFmtId="1" fontId="7" fillId="2" borderId="1" xfId="1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1" fontId="7" fillId="3" borderId="0" xfId="1" applyNumberFormat="1" applyFont="1" applyFill="1" applyBorder="1" applyAlignment="1" applyProtection="1">
      <alignment horizontal="center" vertical="center"/>
      <protection locked="0"/>
    </xf>
    <xf numFmtId="1" fontId="7" fillId="4" borderId="0" xfId="1" applyNumberFormat="1" applyFont="1" applyFill="1" applyBorder="1" applyAlignment="1" applyProtection="1">
      <alignment horizontal="center" vertical="center"/>
      <protection locked="0"/>
    </xf>
    <xf numFmtId="1" fontId="7" fillId="5" borderId="2" xfId="1" applyNumberFormat="1" applyFont="1" applyFill="1" applyBorder="1" applyAlignment="1" applyProtection="1">
      <alignment horizontal="center" vertical="center"/>
      <protection locked="0"/>
    </xf>
    <xf numFmtId="1" fontId="7" fillId="4" borderId="0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center" vertical="center"/>
      <protection locked="0"/>
    </xf>
    <xf numFmtId="10" fontId="7" fillId="6" borderId="0" xfId="1" applyNumberFormat="1" applyFont="1" applyFill="1" applyBorder="1" applyAlignment="1" applyProtection="1">
      <alignment horizontal="center" vertical="center"/>
      <protection locked="0"/>
    </xf>
    <xf numFmtId="1" fontId="7" fillId="6" borderId="0" xfId="1" applyNumberFormat="1" applyFont="1" applyFill="1" applyBorder="1" applyAlignment="1" applyProtection="1">
      <alignment horizontal="center" vertical="center"/>
      <protection locked="0"/>
    </xf>
    <xf numFmtId="10" fontId="7" fillId="2" borderId="0" xfId="1" applyNumberFormat="1" applyFont="1" applyFill="1" applyBorder="1" applyAlignment="1" applyProtection="1">
      <alignment horizontal="center" vertical="center"/>
      <protection locked="0"/>
    </xf>
    <xf numFmtId="10" fontId="7" fillId="2" borderId="1" xfId="1" applyNumberFormat="1" applyFont="1" applyFill="1" applyBorder="1" applyAlignment="1" applyProtection="1">
      <alignment horizontal="center" vertical="center"/>
      <protection locked="0"/>
    </xf>
    <xf numFmtId="10" fontId="7" fillId="0" borderId="0" xfId="1" applyNumberFormat="1" applyFont="1" applyFill="1" applyBorder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2" fontId="7" fillId="2" borderId="0" xfId="2" applyNumberFormat="1" applyFont="1" applyFill="1" applyBorder="1" applyAlignment="1" applyProtection="1">
      <alignment horizontal="center" vertical="center"/>
      <protection locked="0"/>
    </xf>
    <xf numFmtId="1" fontId="7" fillId="2" borderId="0" xfId="2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Protection="1">
      <protection locked="0"/>
    </xf>
    <xf numFmtId="9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1" fillId="0" borderId="0" xfId="4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</cellXfs>
  <cellStyles count="5">
    <cellStyle name="Currency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Percent" xfId="1" builtinId="5"/>
  </cellStyles>
  <dxfs count="0"/>
  <tableStyles count="0" defaultTableStyle="TableStyleMedium9" defaultPivotStyle="PivotStyleLight16"/>
  <colors>
    <mruColors>
      <color rgb="FF355921"/>
      <color rgb="FF4C5F27"/>
      <color rgb="FF2E3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8</xdr:col>
      <xdr:colOff>133350</xdr:colOff>
      <xdr:row>3</xdr:row>
      <xdr:rowOff>161925</xdr:rowOff>
    </xdr:to>
    <xdr:sp macro="" textlink="">
      <xdr:nvSpPr>
        <xdr:cNvPr id="2" name="TextBox 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19200" y="381000"/>
          <a:ext cx="3790950" cy="35242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619124</xdr:colOff>
      <xdr:row>36</xdr:row>
      <xdr:rowOff>38100</xdr:rowOff>
    </xdr:from>
    <xdr:to>
      <xdr:col>18</xdr:col>
      <xdr:colOff>400049</xdr:colOff>
      <xdr:row>38</xdr:row>
      <xdr:rowOff>47625</xdr:rowOff>
    </xdr:to>
    <xdr:sp macro="" textlink="">
      <xdr:nvSpPr>
        <xdr:cNvPr id="23" name="TextBox 3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296524" y="6858000"/>
          <a:ext cx="2524125" cy="371475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Prognozy finansowe</a:t>
          </a: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0</xdr:colOff>
      <xdr:row>46</xdr:row>
      <xdr:rowOff>133350</xdr:rowOff>
    </xdr:from>
    <xdr:to>
      <xdr:col>20</xdr:col>
      <xdr:colOff>523875</xdr:colOff>
      <xdr:row>50</xdr:row>
      <xdr:rowOff>28575</xdr:rowOff>
    </xdr:to>
    <xdr:sp macro="" textlink="">
      <xdr:nvSpPr>
        <xdr:cNvPr id="24" name="TextBox 3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0363200" y="8772525"/>
          <a:ext cx="3952875" cy="619125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pl-PL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Wartość sald wolnych przepływów pieniężnych </a:t>
          </a:r>
          <a:r>
            <a:rPr lang="en-US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dla</a:t>
          </a:r>
          <a:r>
            <a:rPr lang="pl-PL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przedsiębiorstwa (FCFF)</a:t>
          </a: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0</xdr:colOff>
      <xdr:row>66</xdr:row>
      <xdr:rowOff>123825</xdr:rowOff>
    </xdr:from>
    <xdr:to>
      <xdr:col>23</xdr:col>
      <xdr:colOff>209550</xdr:colOff>
      <xdr:row>69</xdr:row>
      <xdr:rowOff>47625</xdr:rowOff>
    </xdr:to>
    <xdr:sp macro="" textlink="">
      <xdr:nvSpPr>
        <xdr:cNvPr id="29" name="TextBox 3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0363200" y="12401550"/>
          <a:ext cx="5695950" cy="485775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1600" b="1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Zdyskontowane</a:t>
          </a:r>
          <a:r>
            <a:rPr lang="en-US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przepływy pieniężne</a:t>
          </a:r>
          <a:endParaRPr lang="pl-PL" sz="1600">
            <a:solidFill>
              <a:srgbClr val="35592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pl-PL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65</xdr:row>
      <xdr:rowOff>0</xdr:rowOff>
    </xdr:from>
    <xdr:to>
      <xdr:col>14</xdr:col>
      <xdr:colOff>457200</xdr:colOff>
      <xdr:row>71</xdr:row>
      <xdr:rowOff>9525</xdr:rowOff>
    </xdr:to>
    <xdr:sp macro="" textlink="">
      <xdr:nvSpPr>
        <xdr:cNvPr id="30" name="Down Arrow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 rot="5400000">
          <a:off x="9439275" y="12144375"/>
          <a:ext cx="933450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457200</xdr:colOff>
      <xdr:row>52</xdr:row>
      <xdr:rowOff>9526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5400000">
          <a:off x="9263062" y="8863013"/>
          <a:ext cx="1285876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457200</xdr:colOff>
      <xdr:row>64</xdr:row>
      <xdr:rowOff>9526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>
          <a:off x="9172574" y="10772776"/>
          <a:ext cx="1466851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457200</xdr:colOff>
      <xdr:row>41</xdr:row>
      <xdr:rowOff>19051</xdr:rowOff>
    </xdr:to>
    <xdr:sp macro="" textlink="">
      <xdr:nvSpPr>
        <xdr:cNvPr id="21" name="Down Arrow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 rot="5400000">
          <a:off x="9263062" y="6872288"/>
          <a:ext cx="1285876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628650</xdr:colOff>
      <xdr:row>58</xdr:row>
      <xdr:rowOff>85725</xdr:rowOff>
    </xdr:from>
    <xdr:to>
      <xdr:col>20</xdr:col>
      <xdr:colOff>47625</xdr:colOff>
      <xdr:row>61</xdr:row>
      <xdr:rowOff>161925</xdr:rowOff>
    </xdr:to>
    <xdr:sp macro="" textlink="">
      <xdr:nvSpPr>
        <xdr:cNvPr id="22" name="TextBox 3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306050" y="10915650"/>
          <a:ext cx="3533775" cy="619125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n-US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Koszt kapitału własnego oraz średni ważony koszt kapitału (WACC)</a:t>
          </a: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9524</xdr:colOff>
      <xdr:row>72</xdr:row>
      <xdr:rowOff>114301</xdr:rowOff>
    </xdr:from>
    <xdr:to>
      <xdr:col>16</xdr:col>
      <xdr:colOff>170391</xdr:colOff>
      <xdr:row>74</xdr:row>
      <xdr:rowOff>123825</xdr:rowOff>
    </xdr:to>
    <xdr:sp macro="" textlink="">
      <xdr:nvSpPr>
        <xdr:cNvPr id="14" name="TextBox 3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428191" y="13459884"/>
          <a:ext cx="5240867" cy="379941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n-US" sz="1600" b="1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Zdyskontowana</a:t>
          </a:r>
          <a:r>
            <a:rPr lang="en-US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wartość rezydualna</a:t>
          </a:r>
          <a:endParaRPr lang="pl-PL" sz="1600">
            <a:solidFill>
              <a:srgbClr val="35592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pl-PL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457200</xdr:colOff>
      <xdr:row>74</xdr:row>
      <xdr:rowOff>171450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5400000">
          <a:off x="4889499" y="13387917"/>
          <a:ext cx="541867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28573</xdr:colOff>
      <xdr:row>78</xdr:row>
      <xdr:rowOff>171452</xdr:rowOff>
    </xdr:from>
    <xdr:to>
      <xdr:col>13</xdr:col>
      <xdr:colOff>253999</xdr:colOff>
      <xdr:row>81</xdr:row>
      <xdr:rowOff>1</xdr:rowOff>
    </xdr:to>
    <xdr:sp macro="" textlink="">
      <xdr:nvSpPr>
        <xdr:cNvPr id="17" name="TextBox 3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447240" y="14617702"/>
          <a:ext cx="3538009" cy="368299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n-US" sz="1600" b="1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Wartość</a:t>
          </a:r>
          <a:r>
            <a:rPr lang="en-US" sz="1600" b="1" baseline="0">
              <a:solidFill>
                <a:srgbClr val="35592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przedsiębiorstwa</a:t>
          </a:r>
          <a:endParaRPr lang="pl-PL" sz="1600">
            <a:solidFill>
              <a:srgbClr val="35592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endParaRPr kumimoji="0" lang="pl-PL" sz="1600" b="0" i="0" u="none" strike="noStrike" kern="0" cap="none" spc="0" normalizeH="0" baseline="0" noProof="0">
            <a:ln w="0"/>
            <a:solidFill>
              <a:srgbClr val="355921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0</xdr:colOff>
      <xdr:row>77</xdr:row>
      <xdr:rowOff>0</xdr:rowOff>
    </xdr:from>
    <xdr:to>
      <xdr:col>5</xdr:col>
      <xdr:colOff>457200</xdr:colOff>
      <xdr:row>84</xdr:row>
      <xdr:rowOff>28575</xdr:rowOff>
    </xdr:to>
    <xdr:sp macro="" textlink="">
      <xdr:nvSpPr>
        <xdr:cNvPr id="19" name="Down Arrow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5400000">
          <a:off x="4511145" y="14676438"/>
          <a:ext cx="1298575" cy="457200"/>
        </a:xfrm>
        <a:prstGeom prst="downArrow">
          <a:avLst/>
        </a:prstGeom>
        <a:solidFill>
          <a:sysClr val="window" lastClr="FFFFFF"/>
        </a:solidFill>
        <a:ln w="127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677334</xdr:colOff>
      <xdr:row>1</xdr:row>
      <xdr:rowOff>31750</xdr:rowOff>
    </xdr:from>
    <xdr:to>
      <xdr:col>20</xdr:col>
      <xdr:colOff>275167</xdr:colOff>
      <xdr:row>5</xdr:row>
      <xdr:rowOff>31750</xdr:rowOff>
    </xdr:to>
    <xdr:sp macro="" textlink="">
      <xdr:nvSpPr>
        <xdr:cNvPr id="20" name="TextBox 3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9800167" y="211667"/>
          <a:ext cx="3725333" cy="719666"/>
        </a:xfrm>
        <a:prstGeom prst="rect">
          <a:avLst/>
        </a:prstGeom>
        <a:noFill/>
        <a:ln w="12700" cap="rnd" cmpd="sng" algn="ctr">
          <a:noFill/>
          <a:prstDash val="solid"/>
          <a:miter lim="800000"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50000"/>
                </a:srgbClr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econopedia.pl</a:t>
          </a:r>
        </a:p>
        <a:p>
          <a:pPr marL="0" marR="0" lvl="0" indent="0" algn="just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n-US" sz="1600" b="0" i="0" u="none" strike="noStrike" kern="0" cap="none" spc="0" normalizeH="0" baseline="0" noProof="0">
              <a:ln w="0"/>
              <a:solidFill>
                <a:srgbClr val="70AD47">
                  <a:lumMod val="50000"/>
                </a:srgbClr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  <a:latin typeface="Calibri" panose="020F0502020204030204"/>
              <a:ea typeface="+mn-ea"/>
              <a:cs typeface="+mn-cs"/>
            </a:rPr>
            <a:t>Model DCF - przykład (dane fikcyjne)</a:t>
          </a:r>
          <a:endParaRPr kumimoji="0" lang="pl-PL" sz="1600" b="0" i="0" u="none" strike="noStrike" kern="0" cap="none" spc="0" normalizeH="0" baseline="0" noProof="0">
            <a:ln w="0"/>
            <a:solidFill>
              <a:srgbClr val="70AD47">
                <a:lumMod val="50000"/>
              </a:srgb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"/>
  <sheetViews>
    <sheetView showGridLines="0" workbookViewId="0">
      <selection activeCell="G12" sqref="G12"/>
    </sheetView>
  </sheetViews>
  <sheetFormatPr defaultRowHeight="15"/>
  <cols>
    <col min="1" max="16384" width="9" style="53"/>
  </cols>
  <sheetData/>
  <sheetProtection algorithmName="SHA-512" hashValue="EA+PyBFJ3rkUxv2nbejkNZznXsSSKS4YUpwmXAYizo+ViRwQ1a6nJnY8xRpOebipN3cqXDUttIQV4d2j6KtbyQ==" saltValue="wFB9gieRSlmrl8vHrU9lD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M86"/>
  <sheetViews>
    <sheetView showGridLines="0" tabSelected="1" zoomScale="90" zoomScaleNormal="90" workbookViewId="0">
      <selection activeCell="C44" sqref="C44"/>
    </sheetView>
  </sheetViews>
  <sheetFormatPr defaultRowHeight="14.25"/>
  <cols>
    <col min="1" max="1" width="2.375" style="3" customWidth="1"/>
    <col min="2" max="2" width="42.375" style="3" customWidth="1"/>
    <col min="3" max="3" width="7.25" style="3" customWidth="1"/>
    <col min="4" max="12" width="6.375" style="3" customWidth="1"/>
    <col min="13" max="14" width="5.125" style="3" customWidth="1"/>
    <col min="15" max="16384" width="9" style="3"/>
  </cols>
  <sheetData>
    <row r="1" spans="1:1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4.25" customHeight="1">
      <c r="A2" s="46"/>
      <c r="B2" s="39" t="s">
        <v>32</v>
      </c>
      <c r="C2" s="39">
        <v>2014</v>
      </c>
      <c r="D2" s="39">
        <v>2015</v>
      </c>
      <c r="E2" s="39">
        <v>2016</v>
      </c>
      <c r="F2" s="46"/>
      <c r="G2" s="46"/>
      <c r="H2" s="46"/>
      <c r="I2" s="46"/>
      <c r="J2" s="46"/>
      <c r="K2" s="46"/>
      <c r="L2" s="46"/>
      <c r="M2" s="46"/>
    </row>
    <row r="3" spans="1:13" ht="14.25" customHeight="1">
      <c r="A3" s="46"/>
      <c r="B3" s="1" t="s">
        <v>33</v>
      </c>
      <c r="C3" s="16">
        <v>8216.1</v>
      </c>
      <c r="D3" s="16">
        <v>7718.4900000000007</v>
      </c>
      <c r="E3" s="16">
        <v>7238.7000000000007</v>
      </c>
      <c r="F3" s="46"/>
      <c r="G3" s="46"/>
      <c r="H3" s="46"/>
      <c r="I3" s="46"/>
      <c r="J3" s="46"/>
      <c r="K3" s="46"/>
      <c r="L3" s="46"/>
      <c r="M3" s="46"/>
    </row>
    <row r="4" spans="1:13" ht="14.25" customHeight="1">
      <c r="A4" s="46"/>
      <c r="B4" s="6" t="s">
        <v>34</v>
      </c>
      <c r="C4" s="12">
        <v>5593.8600000000006</v>
      </c>
      <c r="D4" s="12">
        <v>8138.88</v>
      </c>
      <c r="E4" s="12">
        <v>6971.4000000000005</v>
      </c>
      <c r="F4" s="46"/>
      <c r="G4" s="46"/>
      <c r="H4" s="46"/>
      <c r="I4" s="46"/>
      <c r="J4" s="46"/>
      <c r="K4" s="46"/>
      <c r="L4" s="46"/>
      <c r="M4" s="46"/>
    </row>
    <row r="5" spans="1:13" ht="14.25" customHeight="1">
      <c r="A5" s="46"/>
      <c r="B5" s="8" t="s">
        <v>49</v>
      </c>
      <c r="C5" s="13">
        <v>3049.38</v>
      </c>
      <c r="D5" s="13">
        <v>4399.92</v>
      </c>
      <c r="E5" s="13">
        <v>4052.9700000000003</v>
      </c>
      <c r="F5" s="46"/>
      <c r="G5" s="46"/>
      <c r="H5" s="46"/>
      <c r="I5" s="46"/>
      <c r="J5" s="46"/>
      <c r="K5" s="46"/>
      <c r="L5" s="46"/>
      <c r="M5" s="46"/>
    </row>
    <row r="6" spans="1:13" ht="14.25" customHeight="1">
      <c r="A6" s="46"/>
      <c r="B6" s="6" t="s">
        <v>44</v>
      </c>
      <c r="C6" s="12">
        <v>1697.7600000000002</v>
      </c>
      <c r="D6" s="12">
        <v>2179.17</v>
      </c>
      <c r="E6" s="12">
        <v>2180.25</v>
      </c>
      <c r="F6" s="46"/>
      <c r="G6" s="46"/>
      <c r="H6" s="46"/>
      <c r="I6" s="46"/>
      <c r="J6" s="46"/>
      <c r="K6" s="46"/>
      <c r="L6" s="46"/>
      <c r="M6" s="46"/>
    </row>
    <row r="7" spans="1:13" ht="14.25" customHeight="1">
      <c r="A7" s="46"/>
      <c r="B7" s="8" t="s">
        <v>45</v>
      </c>
      <c r="C7" s="14">
        <v>3627.4500000000003</v>
      </c>
      <c r="D7" s="14">
        <v>4074.84</v>
      </c>
      <c r="E7" s="14">
        <v>3416.8500000000004</v>
      </c>
      <c r="F7" s="46"/>
      <c r="G7" s="46"/>
      <c r="H7" s="46"/>
      <c r="I7" s="46"/>
      <c r="J7" s="46"/>
      <c r="K7" s="46"/>
      <c r="L7" s="46"/>
      <c r="M7" s="46"/>
    </row>
    <row r="8" spans="1:13" ht="14.25" customHeight="1">
      <c r="A8" s="46"/>
      <c r="B8" s="6" t="s">
        <v>35</v>
      </c>
      <c r="C8" s="12">
        <v>761.40000000000009</v>
      </c>
      <c r="D8" s="12">
        <v>1460.43</v>
      </c>
      <c r="E8" s="12">
        <v>596.97</v>
      </c>
      <c r="F8" s="46"/>
      <c r="G8" s="47"/>
      <c r="H8" s="46"/>
      <c r="I8" s="46"/>
      <c r="J8" s="46"/>
      <c r="K8" s="46"/>
      <c r="L8" s="46"/>
      <c r="M8" s="46"/>
    </row>
    <row r="9" spans="1:13" ht="14.25" customHeight="1">
      <c r="A9" s="46"/>
      <c r="B9" s="8" t="s">
        <v>36</v>
      </c>
      <c r="C9" s="14">
        <v>7265.43</v>
      </c>
      <c r="D9" s="14">
        <v>8621.91</v>
      </c>
      <c r="E9" s="14">
        <v>6567.21</v>
      </c>
      <c r="F9" s="46"/>
      <c r="G9" s="46"/>
      <c r="H9" s="46"/>
      <c r="I9" s="46"/>
      <c r="J9" s="46"/>
      <c r="K9" s="46"/>
      <c r="L9" s="46"/>
      <c r="M9" s="46"/>
    </row>
    <row r="10" spans="1:13" ht="14.25" customHeight="1">
      <c r="A10" s="46"/>
      <c r="B10" s="6" t="s">
        <v>39</v>
      </c>
      <c r="C10" s="12">
        <v>6544.5300000000007</v>
      </c>
      <c r="D10" s="12">
        <v>7235.7300000000005</v>
      </c>
      <c r="E10" s="12">
        <v>7642.89</v>
      </c>
      <c r="F10" s="46"/>
      <c r="G10" s="46"/>
      <c r="H10" s="46"/>
      <c r="I10" s="46"/>
      <c r="J10" s="46"/>
      <c r="K10" s="46"/>
      <c r="L10" s="46"/>
      <c r="M10" s="46"/>
    </row>
    <row r="11" spans="1:13" ht="14.25" customHeight="1">
      <c r="A11" s="46"/>
      <c r="B11" s="8" t="s">
        <v>37</v>
      </c>
      <c r="C11" s="14">
        <v>416.61</v>
      </c>
      <c r="D11" s="14">
        <v>663.93000000000006</v>
      </c>
      <c r="E11" s="14">
        <v>349.38</v>
      </c>
      <c r="F11" s="46"/>
      <c r="G11" s="46"/>
      <c r="H11" s="46"/>
      <c r="I11" s="46"/>
      <c r="J11" s="46"/>
      <c r="K11" s="46"/>
      <c r="L11" s="46"/>
      <c r="M11" s="46"/>
    </row>
    <row r="12" spans="1:13" ht="14.25" customHeight="1">
      <c r="A12" s="46"/>
      <c r="B12" s="19" t="s">
        <v>38</v>
      </c>
      <c r="C12" s="24">
        <v>2463.21</v>
      </c>
      <c r="D12" s="24">
        <v>2844.9900000000002</v>
      </c>
      <c r="E12" s="24">
        <v>2073.06</v>
      </c>
      <c r="F12" s="46"/>
      <c r="G12" s="46"/>
      <c r="H12" s="46"/>
      <c r="I12" s="46"/>
      <c r="J12" s="46"/>
      <c r="K12" s="46"/>
      <c r="L12" s="46"/>
      <c r="M12" s="46"/>
    </row>
    <row r="13" spans="1:13" ht="14.25" customHeight="1">
      <c r="A13" s="46"/>
      <c r="B13" s="8" t="s">
        <v>40</v>
      </c>
      <c r="C13" s="14">
        <f>C12+C11</f>
        <v>2879.82</v>
      </c>
      <c r="D13" s="14">
        <f>D12+D11</f>
        <v>3508.92</v>
      </c>
      <c r="E13" s="14">
        <f>E12+E11</f>
        <v>2422.44</v>
      </c>
      <c r="F13" s="46"/>
      <c r="G13" s="46"/>
      <c r="H13" s="46"/>
      <c r="I13" s="46"/>
      <c r="J13" s="46"/>
      <c r="K13" s="46"/>
      <c r="L13" s="46"/>
      <c r="M13" s="46"/>
    </row>
    <row r="14" spans="1:13" ht="14.25" customHeight="1">
      <c r="A14" s="46"/>
      <c r="B14" s="6" t="s">
        <v>41</v>
      </c>
      <c r="C14" s="12">
        <f>C13-C8</f>
        <v>2118.42</v>
      </c>
      <c r="D14" s="12">
        <f>D13-D8</f>
        <v>2048.4899999999998</v>
      </c>
      <c r="E14" s="12">
        <f>E13-E8</f>
        <v>1825.47</v>
      </c>
      <c r="F14" s="46"/>
      <c r="G14" s="46"/>
      <c r="H14" s="46"/>
      <c r="I14" s="46"/>
      <c r="J14" s="46"/>
      <c r="K14" s="46"/>
      <c r="L14" s="46"/>
      <c r="M14" s="46"/>
    </row>
    <row r="15" spans="1:13" ht="14.25" customHeight="1">
      <c r="A15" s="46"/>
      <c r="B15" s="20" t="s">
        <v>42</v>
      </c>
      <c r="C15" s="27">
        <f>C14+C10</f>
        <v>8662.9500000000007</v>
      </c>
      <c r="D15" s="27">
        <f>D14+D10</f>
        <v>9284.2200000000012</v>
      </c>
      <c r="E15" s="27">
        <f>E14+E10</f>
        <v>9468.36</v>
      </c>
      <c r="F15" s="46"/>
      <c r="G15" s="46"/>
      <c r="H15" s="46"/>
      <c r="I15" s="46"/>
      <c r="J15" s="46"/>
      <c r="K15" s="46"/>
      <c r="L15" s="46"/>
      <c r="M15" s="46"/>
    </row>
    <row r="16" spans="1:13" ht="14.25" customHeight="1">
      <c r="A16" s="46"/>
      <c r="B16" s="22" t="s">
        <v>47</v>
      </c>
      <c r="C16" s="29">
        <f>C14/C15</f>
        <v>0.24453794608072307</v>
      </c>
      <c r="D16" s="29">
        <f>D14/D15</f>
        <v>0.22064212179375323</v>
      </c>
      <c r="E16" s="29">
        <f>E14/E15</f>
        <v>0.19279685183072887</v>
      </c>
      <c r="F16" s="46"/>
      <c r="G16" s="46"/>
      <c r="H16" s="46"/>
      <c r="I16" s="46"/>
      <c r="J16" s="46"/>
      <c r="K16" s="46"/>
      <c r="L16" s="46"/>
      <c r="M16" s="46"/>
    </row>
    <row r="17" spans="1:13" ht="14.25" customHeight="1">
      <c r="A17" s="46"/>
      <c r="B17" s="20" t="s">
        <v>48</v>
      </c>
      <c r="C17" s="25">
        <f>C5+C6-C7</f>
        <v>1119.69</v>
      </c>
      <c r="D17" s="25">
        <f t="shared" ref="D17:E17" si="0">D5+D6-D7</f>
        <v>2504.25</v>
      </c>
      <c r="E17" s="25">
        <f t="shared" si="0"/>
        <v>2816.37</v>
      </c>
      <c r="F17" s="46"/>
      <c r="G17" s="46"/>
      <c r="H17" s="46"/>
      <c r="I17" s="46"/>
      <c r="J17" s="46"/>
      <c r="K17" s="46"/>
      <c r="L17" s="46"/>
      <c r="M17" s="46"/>
    </row>
    <row r="18" spans="1:13" ht="14.25" customHeight="1">
      <c r="A18" s="46"/>
      <c r="B18" s="22" t="s">
        <v>8</v>
      </c>
      <c r="C18" s="29" t="s">
        <v>50</v>
      </c>
      <c r="D18" s="30">
        <f>D17-C17</f>
        <v>1384.56</v>
      </c>
      <c r="E18" s="30">
        <f>E17-D17</f>
        <v>312.11999999999989</v>
      </c>
      <c r="F18" s="46"/>
      <c r="G18" s="46"/>
      <c r="H18" s="46"/>
      <c r="I18" s="46"/>
      <c r="J18" s="46"/>
      <c r="K18" s="46"/>
      <c r="L18" s="46"/>
      <c r="M18" s="46"/>
    </row>
    <row r="19" spans="1:13" ht="14.25" customHeight="1">
      <c r="A19" s="46"/>
      <c r="B19" s="21" t="s">
        <v>43</v>
      </c>
      <c r="C19" s="26">
        <v>842.94</v>
      </c>
      <c r="D19" s="26">
        <v>557.82000000000005</v>
      </c>
      <c r="E19" s="26">
        <v>546.48</v>
      </c>
      <c r="F19" s="46"/>
      <c r="G19" s="46"/>
      <c r="H19" s="46"/>
      <c r="I19" s="46"/>
      <c r="J19" s="46"/>
      <c r="K19" s="46"/>
      <c r="L19" s="46"/>
      <c r="M19" s="46"/>
    </row>
    <row r="20" spans="1:13" ht="14.25" customHeight="1">
      <c r="A20" s="46"/>
      <c r="B20" s="23" t="s">
        <v>46</v>
      </c>
      <c r="C20" s="28">
        <v>-788.40000000000009</v>
      </c>
      <c r="D20" s="28">
        <v>39.690000000000005</v>
      </c>
      <c r="E20" s="28">
        <v>-775.44</v>
      </c>
      <c r="F20" s="46"/>
      <c r="G20" s="46"/>
      <c r="H20" s="46"/>
      <c r="I20" s="46"/>
      <c r="J20" s="46"/>
      <c r="K20" s="46"/>
      <c r="L20" s="46"/>
      <c r="M20" s="46"/>
    </row>
    <row r="21" spans="1:13" ht="14.25" customHeight="1">
      <c r="A21" s="46"/>
      <c r="B21" s="20" t="s">
        <v>7</v>
      </c>
      <c r="C21" s="27">
        <v>653.94000000000005</v>
      </c>
      <c r="D21" s="27">
        <v>642.33000000000004</v>
      </c>
      <c r="E21" s="27">
        <v>610.20000000000005</v>
      </c>
      <c r="F21" s="46"/>
      <c r="G21" s="46"/>
      <c r="H21" s="46"/>
      <c r="I21" s="46"/>
      <c r="J21" s="46"/>
      <c r="K21" s="46"/>
      <c r="L21" s="46"/>
      <c r="M21" s="46"/>
    </row>
    <row r="22" spans="1:13" ht="14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4.2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4.25" customHeight="1">
      <c r="A24" s="46"/>
      <c r="B24" s="39" t="s">
        <v>51</v>
      </c>
      <c r="C24" s="39" t="s">
        <v>14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4.25" customHeight="1">
      <c r="A25" s="46"/>
      <c r="B25" s="5" t="s">
        <v>3</v>
      </c>
      <c r="C25" s="32">
        <v>0.19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ht="14.25" customHeight="1">
      <c r="A26" s="46"/>
      <c r="B26" s="6" t="s">
        <v>10</v>
      </c>
      <c r="C26" s="33">
        <v>4.4999999999999998E-2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 customHeight="1">
      <c r="A27" s="46"/>
      <c r="B27" s="8" t="s">
        <v>11</v>
      </c>
      <c r="C27" s="31">
        <v>0.05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4.25" customHeight="1">
      <c r="A28" s="46"/>
      <c r="B28" s="6" t="s">
        <v>5</v>
      </c>
      <c r="C28" s="34">
        <v>1.2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41.25" customHeight="1">
      <c r="A29" s="46"/>
      <c r="B29" s="10" t="s">
        <v>17</v>
      </c>
      <c r="C29" s="31">
        <v>3.0200000000000001E-2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4.25" customHeight="1">
      <c r="A30" s="46"/>
      <c r="B30" s="6" t="s">
        <v>16</v>
      </c>
      <c r="C30" s="33">
        <v>1.4999999999999999E-2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4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4.2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1.25" customHeight="1">
      <c r="A33" s="46"/>
      <c r="B33" s="39" t="s">
        <v>51</v>
      </c>
      <c r="C33" s="39" t="s">
        <v>18</v>
      </c>
      <c r="D33" s="39" t="s">
        <v>19</v>
      </c>
      <c r="E33" s="39" t="s">
        <v>20</v>
      </c>
      <c r="F33" s="39" t="s">
        <v>21</v>
      </c>
      <c r="G33" s="39" t="s">
        <v>22</v>
      </c>
      <c r="H33" s="39" t="s">
        <v>23</v>
      </c>
      <c r="I33" s="39" t="s">
        <v>53</v>
      </c>
      <c r="J33" s="39" t="s">
        <v>54</v>
      </c>
      <c r="K33" s="39" t="s">
        <v>55</v>
      </c>
      <c r="L33" s="39" t="s">
        <v>56</v>
      </c>
      <c r="M33" s="46"/>
    </row>
    <row r="34" spans="1:13">
      <c r="A34" s="46"/>
      <c r="B34" s="1" t="s">
        <v>0</v>
      </c>
      <c r="C34" s="16">
        <v>448.49</v>
      </c>
      <c r="D34" s="17">
        <v>667.63</v>
      </c>
      <c r="E34" s="16">
        <v>850.21</v>
      </c>
      <c r="F34" s="17">
        <v>746.98</v>
      </c>
      <c r="G34" s="16">
        <v>779.67000000000007</v>
      </c>
      <c r="H34" s="17">
        <v>889.12</v>
      </c>
      <c r="I34" s="16">
        <v>896.41000000000008</v>
      </c>
      <c r="J34" s="17">
        <v>843.05000000000007</v>
      </c>
      <c r="K34" s="16">
        <v>923.86</v>
      </c>
      <c r="L34" s="17">
        <v>934.55000000000007</v>
      </c>
      <c r="M34" s="46"/>
    </row>
    <row r="35" spans="1:13">
      <c r="A35" s="46"/>
      <c r="B35" s="6" t="s">
        <v>7</v>
      </c>
      <c r="C35" s="12">
        <v>619.57000000000005</v>
      </c>
      <c r="D35" s="12">
        <v>777.94</v>
      </c>
      <c r="E35" s="12">
        <v>705.07</v>
      </c>
      <c r="F35" s="12">
        <v>809.35</v>
      </c>
      <c r="G35" s="12">
        <v>778.2</v>
      </c>
      <c r="H35" s="12">
        <v>696.30000000000007</v>
      </c>
      <c r="I35" s="12">
        <v>865.17000000000007</v>
      </c>
      <c r="J35" s="12">
        <v>996.7700000000001</v>
      </c>
      <c r="K35" s="12">
        <v>802.6400000000001</v>
      </c>
      <c r="L35" s="12">
        <v>992.24</v>
      </c>
      <c r="M35" s="46"/>
    </row>
    <row r="36" spans="1:13">
      <c r="A36" s="46"/>
      <c r="B36" s="8" t="s">
        <v>4</v>
      </c>
      <c r="C36" s="13">
        <v>851.6400000000001</v>
      </c>
      <c r="D36" s="13">
        <v>910.30000000000007</v>
      </c>
      <c r="E36" s="13">
        <v>1039.2</v>
      </c>
      <c r="F36" s="13">
        <v>1148.54</v>
      </c>
      <c r="G36" s="13">
        <v>1140.42</v>
      </c>
      <c r="H36" s="13">
        <v>606.59</v>
      </c>
      <c r="I36" s="13">
        <v>481.72</v>
      </c>
      <c r="J36" s="13">
        <v>556.96</v>
      </c>
      <c r="K36" s="13">
        <v>688.51</v>
      </c>
      <c r="L36" s="13">
        <v>620.18000000000006</v>
      </c>
      <c r="M36" s="46"/>
    </row>
    <row r="37" spans="1:13">
      <c r="A37" s="46"/>
      <c r="B37" s="6" t="s">
        <v>8</v>
      </c>
      <c r="C37" s="12">
        <v>5.1300000000000008</v>
      </c>
      <c r="D37" s="12">
        <v>38.51</v>
      </c>
      <c r="E37" s="12">
        <v>-9.2800000000000011</v>
      </c>
      <c r="F37" s="12">
        <v>27.25</v>
      </c>
      <c r="G37" s="12">
        <v>-10.709999999999999</v>
      </c>
      <c r="H37" s="12">
        <v>5.9499999999999993</v>
      </c>
      <c r="I37" s="12">
        <v>3.9499999999999993</v>
      </c>
      <c r="J37" s="12">
        <v>32.83</v>
      </c>
      <c r="K37" s="12">
        <v>16.100000000000001</v>
      </c>
      <c r="L37" s="12">
        <v>29.1</v>
      </c>
      <c r="M37" s="46"/>
    </row>
    <row r="38" spans="1:13">
      <c r="A38" s="46"/>
      <c r="B38" s="8" t="s">
        <v>9</v>
      </c>
      <c r="C38" s="9">
        <v>0.24</v>
      </c>
      <c r="D38" s="9">
        <v>0.23</v>
      </c>
      <c r="E38" s="9">
        <v>0.21</v>
      </c>
      <c r="F38" s="9">
        <v>0.19</v>
      </c>
      <c r="G38" s="9">
        <v>0.18</v>
      </c>
      <c r="H38" s="9">
        <v>0.16</v>
      </c>
      <c r="I38" s="9">
        <v>0.16</v>
      </c>
      <c r="J38" s="9">
        <v>0.15</v>
      </c>
      <c r="K38" s="9">
        <v>0.15</v>
      </c>
      <c r="L38" s="9">
        <v>0.14000000000000001</v>
      </c>
      <c r="M38" s="46"/>
    </row>
    <row r="39" spans="1:13">
      <c r="A39" s="46"/>
      <c r="B39" s="6" t="s">
        <v>30</v>
      </c>
      <c r="C39" s="15">
        <f>$C$25</f>
        <v>0.19</v>
      </c>
      <c r="D39" s="15">
        <f t="shared" ref="D39:L39" si="1">$C$25</f>
        <v>0.19</v>
      </c>
      <c r="E39" s="15">
        <f t="shared" si="1"/>
        <v>0.19</v>
      </c>
      <c r="F39" s="15">
        <f t="shared" si="1"/>
        <v>0.19</v>
      </c>
      <c r="G39" s="15">
        <f t="shared" si="1"/>
        <v>0.19</v>
      </c>
      <c r="H39" s="15">
        <f t="shared" si="1"/>
        <v>0.19</v>
      </c>
      <c r="I39" s="15">
        <f t="shared" si="1"/>
        <v>0.19</v>
      </c>
      <c r="J39" s="15">
        <f t="shared" si="1"/>
        <v>0.19</v>
      </c>
      <c r="K39" s="15">
        <f t="shared" si="1"/>
        <v>0.19</v>
      </c>
      <c r="L39" s="15">
        <f t="shared" si="1"/>
        <v>0.19</v>
      </c>
      <c r="M39" s="46"/>
    </row>
    <row r="40" spans="1:13">
      <c r="A40" s="46"/>
      <c r="B40" s="8" t="s">
        <v>26</v>
      </c>
      <c r="C40" s="9">
        <f>$C$26</f>
        <v>4.4999999999999998E-2</v>
      </c>
      <c r="D40" s="9">
        <f t="shared" ref="D40:L40" si="2">$C$26</f>
        <v>4.4999999999999998E-2</v>
      </c>
      <c r="E40" s="9">
        <f t="shared" si="2"/>
        <v>4.4999999999999998E-2</v>
      </c>
      <c r="F40" s="9">
        <f t="shared" si="2"/>
        <v>4.4999999999999998E-2</v>
      </c>
      <c r="G40" s="9">
        <f t="shared" si="2"/>
        <v>4.4999999999999998E-2</v>
      </c>
      <c r="H40" s="9">
        <f t="shared" si="2"/>
        <v>4.4999999999999998E-2</v>
      </c>
      <c r="I40" s="9">
        <f t="shared" si="2"/>
        <v>4.4999999999999998E-2</v>
      </c>
      <c r="J40" s="9">
        <f t="shared" si="2"/>
        <v>4.4999999999999998E-2</v>
      </c>
      <c r="K40" s="9">
        <f t="shared" si="2"/>
        <v>4.4999999999999998E-2</v>
      </c>
      <c r="L40" s="9">
        <f t="shared" si="2"/>
        <v>4.4999999999999998E-2</v>
      </c>
      <c r="M40" s="46"/>
    </row>
    <row r="41" spans="1:13">
      <c r="A41" s="46"/>
      <c r="B41" s="6" t="s">
        <v>27</v>
      </c>
      <c r="C41" s="7">
        <f>$C$27</f>
        <v>0.05</v>
      </c>
      <c r="D41" s="7">
        <f t="shared" ref="D41:L41" si="3">$C$27</f>
        <v>0.05</v>
      </c>
      <c r="E41" s="7">
        <f t="shared" si="3"/>
        <v>0.05</v>
      </c>
      <c r="F41" s="7">
        <f t="shared" si="3"/>
        <v>0.05</v>
      </c>
      <c r="G41" s="7">
        <f t="shared" si="3"/>
        <v>0.05</v>
      </c>
      <c r="H41" s="7">
        <f t="shared" si="3"/>
        <v>0.05</v>
      </c>
      <c r="I41" s="7">
        <f t="shared" si="3"/>
        <v>0.05</v>
      </c>
      <c r="J41" s="7">
        <f t="shared" si="3"/>
        <v>0.05</v>
      </c>
      <c r="K41" s="7">
        <f t="shared" si="3"/>
        <v>0.05</v>
      </c>
      <c r="L41" s="7">
        <f t="shared" si="3"/>
        <v>0.05</v>
      </c>
      <c r="M41" s="46"/>
    </row>
    <row r="42" spans="1:13">
      <c r="A42" s="46"/>
      <c r="B42" s="8" t="s">
        <v>5</v>
      </c>
      <c r="C42" s="18">
        <f>$C$28</f>
        <v>1.2</v>
      </c>
      <c r="D42" s="18">
        <f t="shared" ref="D42:L42" si="4">$C$28</f>
        <v>1.2</v>
      </c>
      <c r="E42" s="18">
        <f t="shared" si="4"/>
        <v>1.2</v>
      </c>
      <c r="F42" s="18">
        <f t="shared" si="4"/>
        <v>1.2</v>
      </c>
      <c r="G42" s="18">
        <f t="shared" si="4"/>
        <v>1.2</v>
      </c>
      <c r="H42" s="18">
        <f t="shared" si="4"/>
        <v>1.2</v>
      </c>
      <c r="I42" s="18">
        <f t="shared" si="4"/>
        <v>1.2</v>
      </c>
      <c r="J42" s="18">
        <f t="shared" si="4"/>
        <v>1.2</v>
      </c>
      <c r="K42" s="18">
        <f t="shared" si="4"/>
        <v>1.2</v>
      </c>
      <c r="L42" s="18">
        <f t="shared" si="4"/>
        <v>1.2</v>
      </c>
      <c r="M42" s="46"/>
    </row>
    <row r="43" spans="1:13">
      <c r="A43" s="46"/>
      <c r="B43" s="6" t="s">
        <v>28</v>
      </c>
      <c r="C43" s="33">
        <f>$C$29</f>
        <v>3.0200000000000001E-2</v>
      </c>
      <c r="D43" s="33">
        <f t="shared" ref="D43:L43" si="5">$C$29</f>
        <v>3.0200000000000001E-2</v>
      </c>
      <c r="E43" s="33">
        <f t="shared" si="5"/>
        <v>3.0200000000000001E-2</v>
      </c>
      <c r="F43" s="33">
        <f t="shared" si="5"/>
        <v>3.0200000000000001E-2</v>
      </c>
      <c r="G43" s="33">
        <f t="shared" si="5"/>
        <v>3.0200000000000001E-2</v>
      </c>
      <c r="H43" s="33">
        <f t="shared" si="5"/>
        <v>3.0200000000000001E-2</v>
      </c>
      <c r="I43" s="33">
        <f t="shared" si="5"/>
        <v>3.0200000000000001E-2</v>
      </c>
      <c r="J43" s="33">
        <f t="shared" si="5"/>
        <v>3.0200000000000001E-2</v>
      </c>
      <c r="K43" s="33">
        <f t="shared" si="5"/>
        <v>3.0200000000000001E-2</v>
      </c>
      <c r="L43" s="33">
        <f t="shared" si="5"/>
        <v>3.0200000000000001E-2</v>
      </c>
      <c r="M43" s="46"/>
    </row>
    <row r="44" spans="1:13">
      <c r="A44" s="46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6"/>
    </row>
    <row r="45" spans="1:13">
      <c r="A45" s="46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6"/>
    </row>
    <row r="46" spans="1:13" ht="15">
      <c r="A46" s="46"/>
      <c r="B46" s="39" t="s">
        <v>51</v>
      </c>
      <c r="C46" s="39" t="s">
        <v>18</v>
      </c>
      <c r="D46" s="39" t="s">
        <v>19</v>
      </c>
      <c r="E46" s="39" t="s">
        <v>20</v>
      </c>
      <c r="F46" s="39" t="s">
        <v>21</v>
      </c>
      <c r="G46" s="39" t="s">
        <v>22</v>
      </c>
      <c r="H46" s="39" t="s">
        <v>23</v>
      </c>
      <c r="I46" s="39" t="s">
        <v>53</v>
      </c>
      <c r="J46" s="39" t="s">
        <v>54</v>
      </c>
      <c r="K46" s="39" t="s">
        <v>55</v>
      </c>
      <c r="L46" s="39" t="s">
        <v>56</v>
      </c>
      <c r="M46" s="46"/>
    </row>
    <row r="47" spans="1:13">
      <c r="A47" s="46"/>
      <c r="B47" s="1" t="s">
        <v>0</v>
      </c>
      <c r="C47" s="16">
        <f>C34</f>
        <v>448.49</v>
      </c>
      <c r="D47" s="17">
        <f t="shared" ref="D47:L47" si="6">D34</f>
        <v>667.63</v>
      </c>
      <c r="E47" s="16">
        <f t="shared" si="6"/>
        <v>850.21</v>
      </c>
      <c r="F47" s="17">
        <f t="shared" si="6"/>
        <v>746.98</v>
      </c>
      <c r="G47" s="16">
        <f t="shared" si="6"/>
        <v>779.67000000000007</v>
      </c>
      <c r="H47" s="17">
        <f t="shared" si="6"/>
        <v>889.12</v>
      </c>
      <c r="I47" s="16">
        <f t="shared" si="6"/>
        <v>896.41000000000008</v>
      </c>
      <c r="J47" s="17">
        <f t="shared" si="6"/>
        <v>843.05000000000007</v>
      </c>
      <c r="K47" s="16">
        <f t="shared" si="6"/>
        <v>923.86</v>
      </c>
      <c r="L47" s="17">
        <f t="shared" si="6"/>
        <v>934.55000000000007</v>
      </c>
      <c r="M47" s="46"/>
    </row>
    <row r="48" spans="1:13">
      <c r="A48" s="46"/>
      <c r="B48" s="6" t="s">
        <v>30</v>
      </c>
      <c r="C48" s="15">
        <f>C39</f>
        <v>0.19</v>
      </c>
      <c r="D48" s="15">
        <f t="shared" ref="D48:L48" si="7">D39</f>
        <v>0.19</v>
      </c>
      <c r="E48" s="15">
        <f t="shared" si="7"/>
        <v>0.19</v>
      </c>
      <c r="F48" s="15">
        <f t="shared" si="7"/>
        <v>0.19</v>
      </c>
      <c r="G48" s="15">
        <f t="shared" si="7"/>
        <v>0.19</v>
      </c>
      <c r="H48" s="15">
        <f t="shared" si="7"/>
        <v>0.19</v>
      </c>
      <c r="I48" s="15">
        <f t="shared" si="7"/>
        <v>0.19</v>
      </c>
      <c r="J48" s="15">
        <f t="shared" si="7"/>
        <v>0.19</v>
      </c>
      <c r="K48" s="15">
        <f t="shared" si="7"/>
        <v>0.19</v>
      </c>
      <c r="L48" s="15">
        <f t="shared" si="7"/>
        <v>0.19</v>
      </c>
      <c r="M48" s="46"/>
    </row>
    <row r="49" spans="1:13">
      <c r="A49" s="46"/>
      <c r="B49" s="8" t="s">
        <v>1</v>
      </c>
      <c r="C49" s="13">
        <f>C47*(1-C48)</f>
        <v>363.27690000000001</v>
      </c>
      <c r="D49" s="13">
        <f t="shared" ref="D49:L49" si="8">D47*(1-D48)</f>
        <v>540.78030000000001</v>
      </c>
      <c r="E49" s="13">
        <f t="shared" si="8"/>
        <v>688.67010000000005</v>
      </c>
      <c r="F49" s="13">
        <f t="shared" si="8"/>
        <v>605.05380000000002</v>
      </c>
      <c r="G49" s="13">
        <f t="shared" si="8"/>
        <v>631.53270000000009</v>
      </c>
      <c r="H49" s="13">
        <f t="shared" si="8"/>
        <v>720.18720000000008</v>
      </c>
      <c r="I49" s="13">
        <f t="shared" si="8"/>
        <v>726.09210000000007</v>
      </c>
      <c r="J49" s="13">
        <f t="shared" si="8"/>
        <v>682.87050000000011</v>
      </c>
      <c r="K49" s="13">
        <f t="shared" si="8"/>
        <v>748.3266000000001</v>
      </c>
      <c r="L49" s="13">
        <f t="shared" si="8"/>
        <v>756.98550000000012</v>
      </c>
      <c r="M49" s="46"/>
    </row>
    <row r="50" spans="1:13">
      <c r="A50" s="46"/>
      <c r="B50" s="6" t="s">
        <v>7</v>
      </c>
      <c r="C50" s="12">
        <f>C35</f>
        <v>619.57000000000005</v>
      </c>
      <c r="D50" s="12">
        <f t="shared" ref="D50:L50" si="9">D35</f>
        <v>777.94</v>
      </c>
      <c r="E50" s="12">
        <f t="shared" si="9"/>
        <v>705.07</v>
      </c>
      <c r="F50" s="12">
        <f t="shared" si="9"/>
        <v>809.35</v>
      </c>
      <c r="G50" s="12">
        <f t="shared" si="9"/>
        <v>778.2</v>
      </c>
      <c r="H50" s="12">
        <f t="shared" si="9"/>
        <v>696.30000000000007</v>
      </c>
      <c r="I50" s="12">
        <f t="shared" si="9"/>
        <v>865.17000000000007</v>
      </c>
      <c r="J50" s="12">
        <f t="shared" si="9"/>
        <v>996.7700000000001</v>
      </c>
      <c r="K50" s="12">
        <f t="shared" si="9"/>
        <v>802.6400000000001</v>
      </c>
      <c r="L50" s="12">
        <f t="shared" si="9"/>
        <v>992.24</v>
      </c>
      <c r="M50" s="46"/>
    </row>
    <row r="51" spans="1:13">
      <c r="A51" s="46"/>
      <c r="B51" s="8" t="s">
        <v>4</v>
      </c>
      <c r="C51" s="14">
        <f>C36</f>
        <v>851.6400000000001</v>
      </c>
      <c r="D51" s="14">
        <f t="shared" ref="D51:L51" si="10">D36</f>
        <v>910.30000000000007</v>
      </c>
      <c r="E51" s="14">
        <f t="shared" si="10"/>
        <v>1039.2</v>
      </c>
      <c r="F51" s="14">
        <f t="shared" si="10"/>
        <v>1148.54</v>
      </c>
      <c r="G51" s="14">
        <f t="shared" si="10"/>
        <v>1140.42</v>
      </c>
      <c r="H51" s="14">
        <f t="shared" si="10"/>
        <v>606.59</v>
      </c>
      <c r="I51" s="14">
        <f t="shared" si="10"/>
        <v>481.72</v>
      </c>
      <c r="J51" s="14">
        <f t="shared" si="10"/>
        <v>556.96</v>
      </c>
      <c r="K51" s="14">
        <f t="shared" si="10"/>
        <v>688.51</v>
      </c>
      <c r="L51" s="14">
        <f t="shared" si="10"/>
        <v>620.18000000000006</v>
      </c>
      <c r="M51" s="46"/>
    </row>
    <row r="52" spans="1:13">
      <c r="A52" s="46"/>
      <c r="B52" s="6" t="s">
        <v>8</v>
      </c>
      <c r="C52" s="12">
        <f>C37</f>
        <v>5.1300000000000008</v>
      </c>
      <c r="D52" s="12">
        <f t="shared" ref="D52:L52" si="11">D37</f>
        <v>38.51</v>
      </c>
      <c r="E52" s="12">
        <f t="shared" si="11"/>
        <v>-9.2800000000000011</v>
      </c>
      <c r="F52" s="12">
        <f t="shared" si="11"/>
        <v>27.25</v>
      </c>
      <c r="G52" s="12">
        <f t="shared" si="11"/>
        <v>-10.709999999999999</v>
      </c>
      <c r="H52" s="12">
        <f t="shared" si="11"/>
        <v>5.9499999999999993</v>
      </c>
      <c r="I52" s="12">
        <f t="shared" si="11"/>
        <v>3.9499999999999993</v>
      </c>
      <c r="J52" s="12">
        <f t="shared" si="11"/>
        <v>32.83</v>
      </c>
      <c r="K52" s="12">
        <f t="shared" si="11"/>
        <v>16.100000000000001</v>
      </c>
      <c r="L52" s="12">
        <f t="shared" si="11"/>
        <v>29.1</v>
      </c>
      <c r="M52" s="46"/>
    </row>
    <row r="53" spans="1:13">
      <c r="A53" s="46"/>
      <c r="B53" s="8" t="s">
        <v>52</v>
      </c>
      <c r="C53" s="14">
        <f>C49+C50-C51-C52</f>
        <v>126.07689999999991</v>
      </c>
      <c r="D53" s="14">
        <f t="shared" ref="D53:L53" si="12">D49+D50-D51-D52</f>
        <v>369.91029999999989</v>
      </c>
      <c r="E53" s="14">
        <f t="shared" si="12"/>
        <v>363.82009999999991</v>
      </c>
      <c r="F53" s="14">
        <f t="shared" si="12"/>
        <v>238.61380000000008</v>
      </c>
      <c r="G53" s="14">
        <f t="shared" si="12"/>
        <v>280.02269999999993</v>
      </c>
      <c r="H53" s="14">
        <f t="shared" si="12"/>
        <v>803.94719999999995</v>
      </c>
      <c r="I53" s="14">
        <f t="shared" si="12"/>
        <v>1105.5921000000001</v>
      </c>
      <c r="J53" s="14">
        <f t="shared" si="12"/>
        <v>1089.8505000000002</v>
      </c>
      <c r="K53" s="14">
        <f t="shared" si="12"/>
        <v>846.35660000000018</v>
      </c>
      <c r="L53" s="14">
        <f t="shared" si="12"/>
        <v>1099.9455</v>
      </c>
      <c r="M53" s="46"/>
    </row>
    <row r="54" spans="1:13">
      <c r="A54" s="4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6"/>
    </row>
    <row r="55" spans="1:13">
      <c r="A55" s="4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6"/>
    </row>
    <row r="56" spans="1:13" ht="15">
      <c r="A56" s="46"/>
      <c r="B56" s="56" t="s">
        <v>51</v>
      </c>
      <c r="C56" s="39" t="s">
        <v>18</v>
      </c>
      <c r="D56" s="39" t="s">
        <v>19</v>
      </c>
      <c r="E56" s="39" t="s">
        <v>20</v>
      </c>
      <c r="F56" s="39" t="s">
        <v>21</v>
      </c>
      <c r="G56" s="39" t="s">
        <v>22</v>
      </c>
      <c r="H56" s="39" t="s">
        <v>23</v>
      </c>
      <c r="I56" s="39" t="s">
        <v>53</v>
      </c>
      <c r="J56" s="39" t="s">
        <v>54</v>
      </c>
      <c r="K56" s="39" t="s">
        <v>55</v>
      </c>
      <c r="L56" s="39" t="s">
        <v>56</v>
      </c>
      <c r="M56" s="46"/>
    </row>
    <row r="57" spans="1:13" ht="15">
      <c r="A57" s="46"/>
      <c r="B57" s="57"/>
      <c r="C57" s="39">
        <v>1</v>
      </c>
      <c r="D57" s="39">
        <v>2</v>
      </c>
      <c r="E57" s="39">
        <v>3</v>
      </c>
      <c r="F57" s="39">
        <v>4</v>
      </c>
      <c r="G57" s="39">
        <v>5</v>
      </c>
      <c r="H57" s="39">
        <v>6</v>
      </c>
      <c r="I57" s="39">
        <v>7</v>
      </c>
      <c r="J57" s="39">
        <v>8</v>
      </c>
      <c r="K57" s="39">
        <v>9</v>
      </c>
      <c r="L57" s="39">
        <v>10</v>
      </c>
      <c r="M57" s="46"/>
    </row>
    <row r="58" spans="1:13">
      <c r="A58" s="46"/>
      <c r="B58" s="1" t="s">
        <v>25</v>
      </c>
      <c r="C58" s="2">
        <f>C38</f>
        <v>0.24</v>
      </c>
      <c r="D58" s="2">
        <f t="shared" ref="D58:L58" si="13">D38</f>
        <v>0.23</v>
      </c>
      <c r="E58" s="2">
        <f t="shared" si="13"/>
        <v>0.21</v>
      </c>
      <c r="F58" s="2">
        <f t="shared" si="13"/>
        <v>0.19</v>
      </c>
      <c r="G58" s="2">
        <f t="shared" si="13"/>
        <v>0.18</v>
      </c>
      <c r="H58" s="2">
        <f t="shared" si="13"/>
        <v>0.16</v>
      </c>
      <c r="I58" s="2">
        <f t="shared" si="13"/>
        <v>0.16</v>
      </c>
      <c r="J58" s="2">
        <f t="shared" si="13"/>
        <v>0.15</v>
      </c>
      <c r="K58" s="2">
        <f t="shared" si="13"/>
        <v>0.15</v>
      </c>
      <c r="L58" s="2">
        <f t="shared" si="13"/>
        <v>0.14000000000000001</v>
      </c>
      <c r="M58" s="46"/>
    </row>
    <row r="59" spans="1:13">
      <c r="A59" s="46"/>
      <c r="B59" s="6" t="s">
        <v>26</v>
      </c>
      <c r="C59" s="7">
        <f>C40</f>
        <v>4.4999999999999998E-2</v>
      </c>
      <c r="D59" s="7">
        <f t="shared" ref="D59:L59" si="14">D40</f>
        <v>4.4999999999999998E-2</v>
      </c>
      <c r="E59" s="7">
        <f t="shared" si="14"/>
        <v>4.4999999999999998E-2</v>
      </c>
      <c r="F59" s="7">
        <f t="shared" si="14"/>
        <v>4.4999999999999998E-2</v>
      </c>
      <c r="G59" s="7">
        <f t="shared" si="14"/>
        <v>4.4999999999999998E-2</v>
      </c>
      <c r="H59" s="7">
        <f t="shared" si="14"/>
        <v>4.4999999999999998E-2</v>
      </c>
      <c r="I59" s="7">
        <f t="shared" si="14"/>
        <v>4.4999999999999998E-2</v>
      </c>
      <c r="J59" s="7">
        <f t="shared" si="14"/>
        <v>4.4999999999999998E-2</v>
      </c>
      <c r="K59" s="7">
        <f t="shared" si="14"/>
        <v>4.4999999999999998E-2</v>
      </c>
      <c r="L59" s="7">
        <f t="shared" si="14"/>
        <v>4.4999999999999998E-2</v>
      </c>
      <c r="M59" s="46"/>
    </row>
    <row r="60" spans="1:13">
      <c r="A60" s="46"/>
      <c r="B60" s="8" t="s">
        <v>27</v>
      </c>
      <c r="C60" s="9">
        <f>C41</f>
        <v>0.05</v>
      </c>
      <c r="D60" s="9">
        <f t="shared" ref="D60:L60" si="15">D41</f>
        <v>0.05</v>
      </c>
      <c r="E60" s="9">
        <f t="shared" si="15"/>
        <v>0.05</v>
      </c>
      <c r="F60" s="9">
        <f t="shared" si="15"/>
        <v>0.05</v>
      </c>
      <c r="G60" s="9">
        <f t="shared" si="15"/>
        <v>0.05</v>
      </c>
      <c r="H60" s="9">
        <f t="shared" si="15"/>
        <v>0.05</v>
      </c>
      <c r="I60" s="9">
        <f t="shared" si="15"/>
        <v>0.05</v>
      </c>
      <c r="J60" s="9">
        <f t="shared" si="15"/>
        <v>0.05</v>
      </c>
      <c r="K60" s="9">
        <f t="shared" si="15"/>
        <v>0.05</v>
      </c>
      <c r="L60" s="9">
        <f t="shared" si="15"/>
        <v>0.05</v>
      </c>
      <c r="M60" s="46"/>
    </row>
    <row r="61" spans="1:13">
      <c r="A61" s="46"/>
      <c r="B61" s="6" t="s">
        <v>5</v>
      </c>
      <c r="C61" s="11">
        <f>C42</f>
        <v>1.2</v>
      </c>
      <c r="D61" s="11">
        <f t="shared" ref="D61:L61" si="16">D42</f>
        <v>1.2</v>
      </c>
      <c r="E61" s="11">
        <f t="shared" si="16"/>
        <v>1.2</v>
      </c>
      <c r="F61" s="11">
        <f t="shared" si="16"/>
        <v>1.2</v>
      </c>
      <c r="G61" s="11">
        <f t="shared" si="16"/>
        <v>1.2</v>
      </c>
      <c r="H61" s="11">
        <f t="shared" si="16"/>
        <v>1.2</v>
      </c>
      <c r="I61" s="11">
        <f t="shared" si="16"/>
        <v>1.2</v>
      </c>
      <c r="J61" s="11">
        <f t="shared" si="16"/>
        <v>1.2</v>
      </c>
      <c r="K61" s="11">
        <f t="shared" si="16"/>
        <v>1.2</v>
      </c>
      <c r="L61" s="11">
        <f t="shared" si="16"/>
        <v>1.2</v>
      </c>
      <c r="M61" s="46"/>
    </row>
    <row r="62" spans="1:13">
      <c r="A62" s="46"/>
      <c r="B62" s="8" t="s">
        <v>28</v>
      </c>
      <c r="C62" s="9">
        <f>C43</f>
        <v>3.0200000000000001E-2</v>
      </c>
      <c r="D62" s="9">
        <f t="shared" ref="D62:L62" si="17">D43</f>
        <v>3.0200000000000001E-2</v>
      </c>
      <c r="E62" s="9">
        <f t="shared" si="17"/>
        <v>3.0200000000000001E-2</v>
      </c>
      <c r="F62" s="9">
        <f t="shared" si="17"/>
        <v>3.0200000000000001E-2</v>
      </c>
      <c r="G62" s="9">
        <f t="shared" si="17"/>
        <v>3.0200000000000001E-2</v>
      </c>
      <c r="H62" s="9">
        <f t="shared" si="17"/>
        <v>3.0200000000000001E-2</v>
      </c>
      <c r="I62" s="9">
        <f t="shared" si="17"/>
        <v>3.0200000000000001E-2</v>
      </c>
      <c r="J62" s="9">
        <f t="shared" si="17"/>
        <v>3.0200000000000001E-2</v>
      </c>
      <c r="K62" s="9">
        <f t="shared" si="17"/>
        <v>3.0200000000000001E-2</v>
      </c>
      <c r="L62" s="9">
        <f t="shared" si="17"/>
        <v>3.0200000000000001E-2</v>
      </c>
      <c r="M62" s="46"/>
    </row>
    <row r="63" spans="1:13">
      <c r="A63" s="46"/>
      <c r="B63" s="6" t="s">
        <v>29</v>
      </c>
      <c r="C63" s="7">
        <f>C59+C61*C60</f>
        <v>0.105</v>
      </c>
      <c r="D63" s="7">
        <f t="shared" ref="D63:L63" si="18">D59+D61*D60</f>
        <v>0.105</v>
      </c>
      <c r="E63" s="7">
        <f t="shared" si="18"/>
        <v>0.105</v>
      </c>
      <c r="F63" s="7">
        <f t="shared" si="18"/>
        <v>0.105</v>
      </c>
      <c r="G63" s="7">
        <f t="shared" si="18"/>
        <v>0.105</v>
      </c>
      <c r="H63" s="7">
        <f t="shared" si="18"/>
        <v>0.105</v>
      </c>
      <c r="I63" s="7">
        <f t="shared" si="18"/>
        <v>0.105</v>
      </c>
      <c r="J63" s="7">
        <f t="shared" si="18"/>
        <v>0.105</v>
      </c>
      <c r="K63" s="7">
        <f t="shared" si="18"/>
        <v>0.105</v>
      </c>
      <c r="L63" s="7">
        <f t="shared" si="18"/>
        <v>0.105</v>
      </c>
      <c r="M63" s="46"/>
    </row>
    <row r="64" spans="1:13">
      <c r="A64" s="46"/>
      <c r="B64" s="8" t="s">
        <v>2</v>
      </c>
      <c r="C64" s="9">
        <f>C63*(1-C58)+C62*C58</f>
        <v>8.7048E-2</v>
      </c>
      <c r="D64" s="9">
        <f>D63*(1-D58)+D62*D58</f>
        <v>8.7796000000000013E-2</v>
      </c>
      <c r="E64" s="9">
        <f t="shared" ref="D64:L64" si="19">E63*(1-E58)+E62*E58</f>
        <v>8.9291999999999996E-2</v>
      </c>
      <c r="F64" s="9">
        <f t="shared" si="19"/>
        <v>9.0788000000000008E-2</v>
      </c>
      <c r="G64" s="9">
        <f t="shared" si="19"/>
        <v>9.1536000000000006E-2</v>
      </c>
      <c r="H64" s="9">
        <f t="shared" si="19"/>
        <v>9.303199999999999E-2</v>
      </c>
      <c r="I64" s="9">
        <f t="shared" si="19"/>
        <v>9.303199999999999E-2</v>
      </c>
      <c r="J64" s="9">
        <f t="shared" si="19"/>
        <v>9.3780000000000002E-2</v>
      </c>
      <c r="K64" s="9">
        <f t="shared" si="19"/>
        <v>9.3780000000000002E-2</v>
      </c>
      <c r="L64" s="9">
        <f t="shared" si="19"/>
        <v>9.4527999999999987E-2</v>
      </c>
      <c r="M64" s="46"/>
    </row>
    <row r="65" spans="1:13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3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5">
      <c r="A67" s="46"/>
      <c r="B67" s="54" t="s">
        <v>57</v>
      </c>
      <c r="C67" s="39" t="s">
        <v>18</v>
      </c>
      <c r="D67" s="39" t="s">
        <v>19</v>
      </c>
      <c r="E67" s="39" t="s">
        <v>20</v>
      </c>
      <c r="F67" s="39" t="s">
        <v>21</v>
      </c>
      <c r="G67" s="39" t="s">
        <v>22</v>
      </c>
      <c r="H67" s="39" t="s">
        <v>23</v>
      </c>
      <c r="I67" s="39" t="s">
        <v>53</v>
      </c>
      <c r="J67" s="39" t="s">
        <v>54</v>
      </c>
      <c r="K67" s="39" t="s">
        <v>55</v>
      </c>
      <c r="L67" s="39" t="s">
        <v>56</v>
      </c>
      <c r="M67" s="46"/>
    </row>
    <row r="68" spans="1:13" ht="15">
      <c r="A68" s="46"/>
      <c r="B68" s="55"/>
      <c r="C68" s="39">
        <v>1</v>
      </c>
      <c r="D68" s="39">
        <v>2</v>
      </c>
      <c r="E68" s="39">
        <v>3</v>
      </c>
      <c r="F68" s="39">
        <v>4</v>
      </c>
      <c r="G68" s="39">
        <v>5</v>
      </c>
      <c r="H68" s="39">
        <v>6</v>
      </c>
      <c r="I68" s="39">
        <v>7</v>
      </c>
      <c r="J68" s="39">
        <v>8</v>
      </c>
      <c r="K68" s="39">
        <v>9</v>
      </c>
      <c r="L68" s="39">
        <v>10</v>
      </c>
      <c r="M68" s="46"/>
    </row>
    <row r="69" spans="1:13">
      <c r="A69" s="46"/>
      <c r="B69" s="1" t="s">
        <v>6</v>
      </c>
      <c r="C69" s="16">
        <f>C53/((1+C64)^C57)</f>
        <v>115.98098704013061</v>
      </c>
      <c r="D69" s="16">
        <f t="shared" ref="D69:L69" si="20">D53/((1+D64)^D57)</f>
        <v>312.60902305416766</v>
      </c>
      <c r="E69" s="16">
        <f t="shared" si="20"/>
        <v>281.48402121173211</v>
      </c>
      <c r="F69" s="16">
        <f t="shared" si="20"/>
        <v>168.55209346826521</v>
      </c>
      <c r="G69" s="16">
        <f t="shared" si="20"/>
        <v>180.71862764622225</v>
      </c>
      <c r="H69" s="16">
        <f t="shared" si="20"/>
        <v>471.4441670502049</v>
      </c>
      <c r="I69" s="16">
        <f t="shared" si="20"/>
        <v>593.15034850413963</v>
      </c>
      <c r="J69" s="16">
        <f t="shared" si="20"/>
        <v>532.01895306733638</v>
      </c>
      <c r="K69" s="16">
        <f t="shared" si="20"/>
        <v>377.73183091862791</v>
      </c>
      <c r="L69" s="16">
        <f t="shared" si="20"/>
        <v>445.76134637557146</v>
      </c>
      <c r="M69" s="46"/>
    </row>
    <row r="70" spans="1:13" ht="15">
      <c r="A70" s="46"/>
      <c r="B70" s="39" t="s">
        <v>12</v>
      </c>
      <c r="C70" s="44">
        <f>SUM(C69:L69)</f>
        <v>3479.4513983363986</v>
      </c>
      <c r="D70" s="36"/>
      <c r="E70" s="36"/>
      <c r="F70" s="36"/>
      <c r="G70" s="36"/>
      <c r="H70" s="36"/>
      <c r="I70" s="36"/>
      <c r="J70" s="36"/>
      <c r="K70" s="36"/>
      <c r="L70" s="36"/>
      <c r="M70" s="46"/>
    </row>
    <row r="71" spans="1:13" ht="15">
      <c r="A71" s="46"/>
      <c r="B71" s="35"/>
      <c r="C71" s="38"/>
      <c r="D71" s="37"/>
      <c r="E71" s="37"/>
      <c r="F71" s="37"/>
      <c r="G71" s="37"/>
      <c r="H71" s="37"/>
      <c r="I71" s="37"/>
      <c r="J71" s="37"/>
      <c r="K71" s="37"/>
      <c r="L71" s="37"/>
      <c r="M71" s="46"/>
    </row>
    <row r="72" spans="1:13">
      <c r="A72" s="46"/>
      <c r="B72" s="50"/>
      <c r="C72" s="48"/>
      <c r="D72" s="48"/>
      <c r="E72" s="4"/>
      <c r="F72" s="4"/>
      <c r="G72" s="4"/>
      <c r="H72" s="4"/>
      <c r="I72" s="4"/>
      <c r="J72" s="4"/>
      <c r="K72" s="4"/>
      <c r="L72" s="4"/>
    </row>
    <row r="73" spans="1:13" ht="15">
      <c r="A73" s="46"/>
      <c r="B73" s="39" t="s">
        <v>51</v>
      </c>
      <c r="C73" s="39" t="s">
        <v>14</v>
      </c>
      <c r="D73" s="48"/>
      <c r="E73" s="4"/>
      <c r="F73" s="4"/>
      <c r="G73" s="4"/>
      <c r="H73" s="4"/>
      <c r="I73" s="4"/>
      <c r="J73" s="4"/>
      <c r="K73" s="4"/>
      <c r="L73" s="4"/>
    </row>
    <row r="74" spans="1:13">
      <c r="A74" s="46"/>
      <c r="B74" s="1" t="s">
        <v>13</v>
      </c>
      <c r="C74" s="45">
        <f>((L53*(1+C75))/(L64-C75))/((1+L64)^L57)</f>
        <v>5689.1631446937563</v>
      </c>
      <c r="D74" s="46"/>
    </row>
    <row r="75" spans="1:13">
      <c r="A75" s="46"/>
      <c r="B75" s="8" t="s">
        <v>16</v>
      </c>
      <c r="C75" s="9">
        <f>C30</f>
        <v>1.4999999999999999E-2</v>
      </c>
      <c r="D75" s="46"/>
    </row>
    <row r="76" spans="1:13">
      <c r="A76" s="46"/>
      <c r="B76" s="46"/>
      <c r="C76" s="51"/>
      <c r="D76" s="46"/>
    </row>
    <row r="77" spans="1:13">
      <c r="A77" s="46"/>
      <c r="B77" s="46"/>
      <c r="C77" s="51"/>
      <c r="D77" s="46"/>
    </row>
    <row r="78" spans="1:13" ht="15">
      <c r="A78" s="46"/>
      <c r="B78" s="39" t="s">
        <v>51</v>
      </c>
      <c r="C78" s="39" t="s">
        <v>14</v>
      </c>
      <c r="D78" s="46"/>
    </row>
    <row r="79" spans="1:13">
      <c r="A79" s="46"/>
      <c r="B79" s="8" t="s">
        <v>31</v>
      </c>
      <c r="C79" s="41">
        <f>C70+C74</f>
        <v>9168.6145430301549</v>
      </c>
      <c r="D79" s="46"/>
    </row>
    <row r="80" spans="1:13">
      <c r="A80" s="46"/>
      <c r="B80" s="6" t="s">
        <v>24</v>
      </c>
      <c r="C80" s="43">
        <v>494.29</v>
      </c>
      <c r="D80" s="46"/>
      <c r="K80" s="40"/>
    </row>
    <row r="81" spans="1:4">
      <c r="A81" s="46"/>
      <c r="B81" s="8" t="s">
        <v>41</v>
      </c>
      <c r="C81" s="42">
        <f>E14</f>
        <v>1825.47</v>
      </c>
      <c r="D81" s="46"/>
    </row>
    <row r="82" spans="1:4">
      <c r="A82" s="46"/>
      <c r="B82" s="6" t="s">
        <v>58</v>
      </c>
      <c r="C82" s="43">
        <f>C79-C80-C81</f>
        <v>6848.8545430301538</v>
      </c>
      <c r="D82" s="46"/>
    </row>
    <row r="83" spans="1:4">
      <c r="A83" s="46"/>
      <c r="B83" s="8" t="s">
        <v>59</v>
      </c>
      <c r="C83" s="8">
        <v>130</v>
      </c>
      <c r="D83" s="46"/>
    </row>
    <row r="84" spans="1:4">
      <c r="A84" s="46"/>
      <c r="B84" s="6" t="s">
        <v>15</v>
      </c>
      <c r="C84" s="34">
        <f>C82/C83</f>
        <v>52.683496484847339</v>
      </c>
      <c r="D84" s="46"/>
    </row>
    <row r="85" spans="1:4">
      <c r="A85" s="46"/>
      <c r="B85" s="46"/>
      <c r="C85" s="52"/>
      <c r="D85" s="46"/>
    </row>
    <row r="86" spans="1:4">
      <c r="A86" s="46"/>
      <c r="B86" s="46"/>
      <c r="C86" s="46"/>
      <c r="D86" s="46"/>
    </row>
  </sheetData>
  <sheetProtection algorithmName="SHA-512" hashValue="K/loyjtpjQMqyCY5UUtPRN9MXlOPlLaXVoKQ/bi2nPFniz5NKNuyjbXKeu88+RoqkZ2DIDbOiSaJHbvwfq9wWg==" saltValue="acE966ErlilIj84FphM7ag==" spinCount="100000" sheet="1" objects="1" scenarios="1" selectLockedCells="1"/>
  <mergeCells count="2">
    <mergeCell ref="B67:B68"/>
    <mergeCell ref="B56:B57"/>
  </mergeCells>
  <pageMargins left="0.7" right="0.7" top="0.75" bottom="0.75" header="0.3" footer="0.3"/>
  <ignoredErrors>
    <ignoredError sqref="E13:E19 E39:L43 E47:L53 E59:L64 E69:L70 C74:C79 C81:C82 C69:D70 C59:D63 C47:D53 C39:D43 C14:D19 C84 D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WYCENA DCF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2014-01-06T18:14:10Z</dcterms:created>
  <dcterms:modified xsi:type="dcterms:W3CDTF">2020-02-23T18:22:18Z</dcterms:modified>
</cp:coreProperties>
</file>